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WDMYCLOUD\Adrian\Behaviour Partnerships\LA\19-20\Finance\"/>
    </mc:Choice>
  </mc:AlternateContent>
  <xr:revisionPtr revIDLastSave="0" documentId="13_ncr:1_{29555BB6-127F-49A9-9C43-37F017B2598E}" xr6:coauthVersionLast="45" xr6:coauthVersionMax="45" xr10:uidLastSave="{00000000-0000-0000-0000-000000000000}"/>
  <bookViews>
    <workbookView xWindow="1950" yWindow="0" windowWidth="14400" windowHeight="15600" activeTab="7" xr2:uid="{00000000-000D-0000-FFFF-FFFF00000000}"/>
  </bookViews>
  <sheets>
    <sheet name="Chart1" sheetId="8" r:id="rId1"/>
    <sheet name="Chart2" sheetId="9" r:id="rId2"/>
    <sheet name="Chart3" sheetId="10" r:id="rId3"/>
    <sheet name="Chart4" sheetId="11" r:id="rId4"/>
    <sheet name="Chart5" sheetId="12" r:id="rId5"/>
    <sheet name="Chart6" sheetId="13" r:id="rId6"/>
    <sheet name="All Years" sheetId="1" r:id="rId7"/>
    <sheet name="18-19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5" i="7" l="1"/>
  <c r="O134" i="7"/>
  <c r="O133" i="7"/>
  <c r="O132" i="7"/>
  <c r="N130" i="7"/>
  <c r="N129" i="7"/>
  <c r="N128" i="7"/>
  <c r="N127" i="7"/>
  <c r="N126" i="7"/>
  <c r="N125" i="7"/>
  <c r="N124" i="7"/>
  <c r="N123" i="7"/>
  <c r="O121" i="7"/>
  <c r="N119" i="7"/>
  <c r="N118" i="7"/>
  <c r="N117" i="7"/>
  <c r="N116" i="7"/>
  <c r="O114" i="7"/>
  <c r="M132" i="7"/>
  <c r="L125" i="7"/>
  <c r="M121" i="7"/>
  <c r="M134" i="7" s="1"/>
  <c r="K132" i="7" l="1"/>
  <c r="K121" i="7"/>
  <c r="K134" i="7" s="1"/>
  <c r="I132" i="7" l="1"/>
  <c r="I121" i="7"/>
  <c r="I134" i="7" s="1"/>
  <c r="G132" i="7" l="1"/>
  <c r="G121" i="7"/>
  <c r="G134" i="7" s="1"/>
  <c r="E132" i="7" l="1"/>
  <c r="E121" i="7"/>
  <c r="E134" i="7" s="1"/>
  <c r="E108" i="7" l="1"/>
  <c r="E97" i="7"/>
  <c r="E110" i="7" s="1"/>
  <c r="S121" i="7" l="1"/>
  <c r="T121" i="7"/>
  <c r="U121" i="7"/>
  <c r="V121" i="7"/>
  <c r="R121" i="7"/>
  <c r="W120" i="7"/>
  <c r="W119" i="7"/>
  <c r="W121" i="7" s="1"/>
  <c r="V120" i="7"/>
  <c r="U120" i="7"/>
  <c r="T120" i="7"/>
  <c r="S120" i="7"/>
  <c r="R120" i="7"/>
  <c r="V119" i="7"/>
  <c r="U119" i="7"/>
  <c r="T119" i="7"/>
  <c r="S119" i="7"/>
  <c r="R119" i="7"/>
  <c r="AI99" i="7" l="1"/>
  <c r="AP114" i="7" l="1"/>
  <c r="AP112" i="7"/>
  <c r="AP111" i="7"/>
  <c r="AP110" i="7"/>
  <c r="AP109" i="7"/>
  <c r="AP108" i="7"/>
  <c r="AP107" i="7"/>
  <c r="AP106" i="7"/>
  <c r="AP105" i="7"/>
  <c r="AP103" i="7"/>
  <c r="AP100" i="7"/>
  <c r="AP99" i="7"/>
  <c r="AP94" i="7"/>
  <c r="AP93" i="7"/>
  <c r="AP92" i="7"/>
  <c r="AO116" i="7"/>
  <c r="AO114" i="7"/>
  <c r="AN106" i="7"/>
  <c r="AN107" i="7"/>
  <c r="AN108" i="7"/>
  <c r="AN109" i="7"/>
  <c r="AN110" i="7"/>
  <c r="AN111" i="7"/>
  <c r="AN112" i="7"/>
  <c r="AN105" i="7"/>
  <c r="AO103" i="7"/>
  <c r="AN100" i="7"/>
  <c r="AN99" i="7"/>
  <c r="AN92" i="7"/>
  <c r="AK116" i="7"/>
  <c r="AK114" i="7"/>
  <c r="AK112" i="7"/>
  <c r="AK111" i="7"/>
  <c r="AK110" i="7"/>
  <c r="AK109" i="7"/>
  <c r="AK108" i="7"/>
  <c r="AK107" i="7"/>
  <c r="AK106" i="7"/>
  <c r="AK105" i="7"/>
  <c r="AK101" i="7"/>
  <c r="AK99" i="7"/>
  <c r="AK94" i="7"/>
  <c r="AK93" i="7"/>
  <c r="AK92" i="7"/>
  <c r="AJ116" i="7"/>
  <c r="AJ114" i="7"/>
  <c r="AI106" i="7"/>
  <c r="AI107" i="7"/>
  <c r="AI108" i="7"/>
  <c r="AI109" i="7"/>
  <c r="AI110" i="7"/>
  <c r="AI111" i="7"/>
  <c r="AI105" i="7"/>
  <c r="AJ103" i="7"/>
  <c r="AK103" i="7" s="1"/>
  <c r="AI100" i="7"/>
  <c r="AI92" i="7"/>
  <c r="AD99" i="7"/>
  <c r="AE103" i="7" s="1"/>
  <c r="AF103" i="7" s="1"/>
  <c r="AF116" i="7"/>
  <c r="AF114" i="7"/>
  <c r="AF112" i="7"/>
  <c r="AF111" i="7"/>
  <c r="AF110" i="7"/>
  <c r="AF109" i="7"/>
  <c r="AF108" i="7"/>
  <c r="AF107" i="7"/>
  <c r="AF106" i="7"/>
  <c r="AF105" i="7"/>
  <c r="AF100" i="7"/>
  <c r="AF99" i="7"/>
  <c r="AF94" i="7"/>
  <c r="AF93" i="7"/>
  <c r="AF92" i="7"/>
  <c r="AE116" i="7"/>
  <c r="AE114" i="7"/>
  <c r="AD106" i="7"/>
  <c r="AD107" i="7"/>
  <c r="AD108" i="7"/>
  <c r="AD109" i="7"/>
  <c r="AD110" i="7"/>
  <c r="AD111" i="7"/>
  <c r="AD112" i="7"/>
  <c r="AD105" i="7"/>
  <c r="AD92" i="7"/>
  <c r="AA114" i="7"/>
  <c r="V114" i="7"/>
  <c r="AA116" i="7"/>
  <c r="AA112" i="7"/>
  <c r="AA111" i="7"/>
  <c r="AA110" i="7"/>
  <c r="AA109" i="7"/>
  <c r="AA108" i="7"/>
  <c r="AA107" i="7"/>
  <c r="AA106" i="7"/>
  <c r="AA105" i="7"/>
  <c r="AA103" i="7"/>
  <c r="AA100" i="7"/>
  <c r="AA99" i="7"/>
  <c r="AA98" i="7"/>
  <c r="AA97" i="7"/>
  <c r="AA96" i="7"/>
  <c r="AA95" i="7"/>
  <c r="AA94" i="7"/>
  <c r="AA93" i="7"/>
  <c r="AA92" i="7"/>
  <c r="V116" i="7"/>
  <c r="U116" i="7"/>
  <c r="Z116" i="7"/>
  <c r="Z114" i="7"/>
  <c r="Y106" i="7"/>
  <c r="Y107" i="7"/>
  <c r="Y108" i="7"/>
  <c r="Y109" i="7"/>
  <c r="Y110" i="7"/>
  <c r="Y111" i="7"/>
  <c r="Y112" i="7"/>
  <c r="Y105" i="7"/>
  <c r="Y100" i="7"/>
  <c r="Z103" i="7"/>
  <c r="Y99" i="7"/>
  <c r="Y95" i="7"/>
  <c r="Y92" i="7"/>
  <c r="U114" i="7"/>
  <c r="T106" i="7"/>
  <c r="V106" i="7" s="1"/>
  <c r="T107" i="7"/>
  <c r="V107" i="7" s="1"/>
  <c r="T108" i="7"/>
  <c r="T109" i="7"/>
  <c r="V109" i="7" s="1"/>
  <c r="T110" i="7"/>
  <c r="V110" i="7" s="1"/>
  <c r="T111" i="7"/>
  <c r="V111" i="7" s="1"/>
  <c r="T112" i="7"/>
  <c r="T105" i="7"/>
  <c r="V105" i="7" s="1"/>
  <c r="V93" i="7"/>
  <c r="V94" i="7"/>
  <c r="V108" i="7"/>
  <c r="V112" i="7"/>
  <c r="T92" i="7"/>
  <c r="V92" i="7" s="1"/>
  <c r="T100" i="7"/>
  <c r="V100" i="7" s="1"/>
  <c r="T99" i="7"/>
  <c r="V99" i="7" s="1"/>
  <c r="U103" i="7" l="1"/>
  <c r="V103" i="7" s="1"/>
  <c r="N103" i="7"/>
  <c r="O97" i="7"/>
  <c r="O108" i="7"/>
  <c r="O109" i="7"/>
  <c r="O110" i="7"/>
  <c r="O111" i="7"/>
  <c r="N92" i="7"/>
  <c r="N93" i="7"/>
  <c r="N94" i="7"/>
  <c r="N95" i="7"/>
  <c r="N99" i="7"/>
  <c r="N100" i="7"/>
  <c r="N101" i="7"/>
  <c r="N102" i="7"/>
  <c r="N104" i="7"/>
  <c r="N105" i="7"/>
  <c r="N106" i="7"/>
  <c r="O90" i="7"/>
  <c r="I153" i="1" l="1"/>
  <c r="G190" i="1" l="1"/>
  <c r="I190" i="1"/>
  <c r="K190" i="1"/>
  <c r="M190" i="1"/>
  <c r="O190" i="1"/>
  <c r="E190" i="1"/>
  <c r="G183" i="1"/>
  <c r="I183" i="1"/>
  <c r="K183" i="1"/>
  <c r="M183" i="1"/>
  <c r="O183" i="1"/>
  <c r="E183" i="1"/>
  <c r="G176" i="1"/>
  <c r="I176" i="1"/>
  <c r="K176" i="1"/>
  <c r="K204" i="1" s="1"/>
  <c r="M176" i="1"/>
  <c r="M204" i="1" s="1"/>
  <c r="O176" i="1"/>
  <c r="E176" i="1"/>
  <c r="E204" i="1" s="1"/>
  <c r="G169" i="1"/>
  <c r="G197" i="1" s="1"/>
  <c r="I169" i="1"/>
  <c r="K169" i="1"/>
  <c r="K197" i="1" s="1"/>
  <c r="M169" i="1"/>
  <c r="O169" i="1"/>
  <c r="O197" i="1" s="1"/>
  <c r="E169" i="1"/>
  <c r="E197" i="1" s="1"/>
  <c r="G162" i="1"/>
  <c r="I162" i="1"/>
  <c r="K162" i="1"/>
  <c r="M162" i="1"/>
  <c r="O162" i="1"/>
  <c r="E162" i="1"/>
  <c r="G154" i="1"/>
  <c r="I154" i="1"/>
  <c r="K154" i="1"/>
  <c r="M154" i="1"/>
  <c r="O154" i="1"/>
  <c r="E154" i="1"/>
  <c r="D72" i="7"/>
  <c r="D71" i="7"/>
  <c r="G147" i="1"/>
  <c r="I147" i="1"/>
  <c r="K147" i="1"/>
  <c r="M147" i="1"/>
  <c r="O147" i="1"/>
  <c r="E147" i="1"/>
  <c r="M197" i="1" l="1"/>
  <c r="I204" i="1"/>
  <c r="G204" i="1"/>
  <c r="I197" i="1"/>
  <c r="O204" i="1"/>
  <c r="F67" i="7"/>
  <c r="G67" i="7"/>
  <c r="H67" i="7"/>
  <c r="I67" i="7"/>
  <c r="J67" i="7"/>
  <c r="K67" i="7"/>
  <c r="L67" i="7"/>
  <c r="M67" i="7"/>
  <c r="N67" i="7"/>
  <c r="E67" i="7"/>
  <c r="F85" i="7"/>
  <c r="H85" i="7"/>
  <c r="J85" i="7"/>
  <c r="L85" i="7"/>
  <c r="N85" i="7"/>
  <c r="E83" i="7"/>
  <c r="F83" i="7"/>
  <c r="G83" i="7"/>
  <c r="H83" i="7"/>
  <c r="I83" i="7"/>
  <c r="J83" i="7"/>
  <c r="K83" i="7"/>
  <c r="M83" i="7"/>
  <c r="D83" i="7"/>
  <c r="E82" i="7"/>
  <c r="F82" i="7"/>
  <c r="G82" i="7"/>
  <c r="H82" i="7"/>
  <c r="I82" i="7"/>
  <c r="J82" i="7"/>
  <c r="K82" i="7"/>
  <c r="L82" i="7"/>
  <c r="M82" i="7"/>
  <c r="D82" i="7"/>
  <c r="E81" i="7"/>
  <c r="F81" i="7"/>
  <c r="G81" i="7"/>
  <c r="H81" i="7"/>
  <c r="I81" i="7"/>
  <c r="J81" i="7"/>
  <c r="K81" i="7"/>
  <c r="M81" i="7"/>
  <c r="D81" i="7"/>
  <c r="E80" i="7"/>
  <c r="F80" i="7"/>
  <c r="G80" i="7"/>
  <c r="H80" i="7"/>
  <c r="I80" i="7"/>
  <c r="J80" i="7"/>
  <c r="K80" i="7"/>
  <c r="L80" i="7"/>
  <c r="M80" i="7"/>
  <c r="D80" i="7"/>
  <c r="E79" i="7"/>
  <c r="F79" i="7"/>
  <c r="G79" i="7"/>
  <c r="H79" i="7"/>
  <c r="I79" i="7"/>
  <c r="J79" i="7"/>
  <c r="K79" i="7"/>
  <c r="L79" i="7"/>
  <c r="M79" i="7"/>
  <c r="D79" i="7"/>
  <c r="E78" i="7"/>
  <c r="F78" i="7"/>
  <c r="G78" i="7"/>
  <c r="H78" i="7"/>
  <c r="I78" i="7"/>
  <c r="J78" i="7"/>
  <c r="K78" i="7"/>
  <c r="M78" i="7"/>
  <c r="D78" i="7"/>
  <c r="E77" i="7"/>
  <c r="F77" i="7"/>
  <c r="G77" i="7"/>
  <c r="H77" i="7"/>
  <c r="I77" i="7"/>
  <c r="J77" i="7"/>
  <c r="K77" i="7"/>
  <c r="L77" i="7"/>
  <c r="M77" i="7"/>
  <c r="D77" i="7"/>
  <c r="E76" i="7"/>
  <c r="F76" i="7"/>
  <c r="G76" i="7"/>
  <c r="H76" i="7"/>
  <c r="I76" i="7"/>
  <c r="J76" i="7"/>
  <c r="K76" i="7"/>
  <c r="M76" i="7"/>
  <c r="D76" i="7"/>
  <c r="F74" i="7"/>
  <c r="H74" i="7"/>
  <c r="J74" i="7"/>
  <c r="L74" i="7"/>
  <c r="N74" i="7"/>
  <c r="E72" i="7"/>
  <c r="F72" i="7"/>
  <c r="G72" i="7"/>
  <c r="H72" i="7"/>
  <c r="I72" i="7"/>
  <c r="J72" i="7"/>
  <c r="K72" i="7"/>
  <c r="L72" i="7"/>
  <c r="M72" i="7"/>
  <c r="E70" i="7"/>
  <c r="F70" i="7"/>
  <c r="G70" i="7"/>
  <c r="H70" i="7"/>
  <c r="I70" i="7"/>
  <c r="J70" i="7"/>
  <c r="K70" i="7"/>
  <c r="L70" i="7"/>
  <c r="M70" i="7"/>
  <c r="E71" i="7"/>
  <c r="F71" i="7"/>
  <c r="G71" i="7"/>
  <c r="H71" i="7"/>
  <c r="I71" i="7"/>
  <c r="J71" i="7"/>
  <c r="K71" i="7"/>
  <c r="L71" i="7"/>
  <c r="M71" i="7"/>
  <c r="E69" i="7"/>
  <c r="F69" i="7"/>
  <c r="G69" i="7"/>
  <c r="H69" i="7"/>
  <c r="I69" i="7"/>
  <c r="J69" i="7"/>
  <c r="K69" i="7"/>
  <c r="L69" i="7"/>
  <c r="M69" i="7"/>
  <c r="D69" i="7"/>
  <c r="M62" i="7"/>
  <c r="K62" i="7"/>
  <c r="I62" i="7"/>
  <c r="G62" i="7"/>
  <c r="E62" i="7"/>
  <c r="N60" i="7"/>
  <c r="N59" i="7"/>
  <c r="N58" i="7"/>
  <c r="N57" i="7"/>
  <c r="N56" i="7"/>
  <c r="N55" i="7"/>
  <c r="N54" i="7"/>
  <c r="N53" i="7"/>
  <c r="M51" i="7"/>
  <c r="K51" i="7"/>
  <c r="I51" i="7"/>
  <c r="G51" i="7"/>
  <c r="E51" i="7"/>
  <c r="N49" i="7"/>
  <c r="N48" i="7"/>
  <c r="N47" i="7"/>
  <c r="N70" i="7" s="1"/>
  <c r="N46" i="7"/>
  <c r="O40" i="7"/>
  <c r="N38" i="7"/>
  <c r="N37" i="7"/>
  <c r="N36" i="7"/>
  <c r="N35" i="7"/>
  <c r="N34" i="7"/>
  <c r="N33" i="7"/>
  <c r="N32" i="7"/>
  <c r="N31" i="7"/>
  <c r="O29" i="7"/>
  <c r="N27" i="7"/>
  <c r="N26" i="7"/>
  <c r="N25" i="7"/>
  <c r="K19" i="7"/>
  <c r="I19" i="7"/>
  <c r="G19" i="7"/>
  <c r="G85" i="7" s="1"/>
  <c r="E19" i="7"/>
  <c r="N17" i="7"/>
  <c r="N16" i="7"/>
  <c r="N82" i="7" s="1"/>
  <c r="L15" i="7"/>
  <c r="N14" i="7"/>
  <c r="N13" i="7"/>
  <c r="L12" i="7"/>
  <c r="N12" i="7" s="1"/>
  <c r="N11" i="7"/>
  <c r="N77" i="7" s="1"/>
  <c r="L10" i="7"/>
  <c r="N10" i="7" s="1"/>
  <c r="M8" i="7"/>
  <c r="K8" i="7"/>
  <c r="K74" i="7" s="1"/>
  <c r="I8" i="7"/>
  <c r="G8" i="7"/>
  <c r="E8" i="7"/>
  <c r="N6" i="7"/>
  <c r="N5" i="7"/>
  <c r="N4" i="7"/>
  <c r="O2" i="7"/>
  <c r="O67" i="7" s="1"/>
  <c r="N87" i="7" l="1"/>
  <c r="F87" i="7"/>
  <c r="G64" i="7"/>
  <c r="J87" i="7"/>
  <c r="M74" i="7"/>
  <c r="N79" i="7"/>
  <c r="K85" i="7"/>
  <c r="M19" i="7"/>
  <c r="M21" i="7" s="1"/>
  <c r="M23" i="7" s="1"/>
  <c r="I21" i="7"/>
  <c r="L78" i="7"/>
  <c r="N69" i="7"/>
  <c r="N76" i="7"/>
  <c r="E85" i="7"/>
  <c r="K64" i="7"/>
  <c r="H87" i="7"/>
  <c r="N78" i="7"/>
  <c r="I85" i="7"/>
  <c r="I64" i="7"/>
  <c r="E21" i="7"/>
  <c r="G21" i="7"/>
  <c r="N80" i="7"/>
  <c r="K21" i="7"/>
  <c r="L81" i="7"/>
  <c r="K87" i="7"/>
  <c r="L76" i="7"/>
  <c r="I74" i="7"/>
  <c r="L87" i="7"/>
  <c r="N71" i="7"/>
  <c r="N72" i="7"/>
  <c r="G74" i="7"/>
  <c r="G87" i="7" s="1"/>
  <c r="N83" i="7"/>
  <c r="E74" i="7"/>
  <c r="E87" i="7" s="1"/>
  <c r="O62" i="7"/>
  <c r="E64" i="7"/>
  <c r="O51" i="7"/>
  <c r="O8" i="7"/>
  <c r="N15" i="7"/>
  <c r="N81" i="7" s="1"/>
  <c r="M85" i="7" l="1"/>
  <c r="M87" i="7" s="1"/>
  <c r="O19" i="7"/>
  <c r="O85" i="7" s="1"/>
  <c r="M42" i="7"/>
  <c r="O23" i="7"/>
  <c r="O21" i="7"/>
  <c r="I87" i="7"/>
  <c r="M44" i="7"/>
  <c r="O42" i="7"/>
  <c r="O74" i="7"/>
  <c r="M206" i="1"/>
  <c r="G146" i="1"/>
  <c r="I146" i="1"/>
  <c r="K146" i="1"/>
  <c r="M146" i="1"/>
  <c r="O146" i="1"/>
  <c r="E146" i="1"/>
  <c r="G145" i="1"/>
  <c r="I145" i="1"/>
  <c r="K145" i="1"/>
  <c r="M145" i="1"/>
  <c r="O145" i="1"/>
  <c r="E145" i="1"/>
  <c r="G144" i="1"/>
  <c r="I144" i="1"/>
  <c r="I208" i="1" s="1"/>
  <c r="K144" i="1"/>
  <c r="M144" i="1"/>
  <c r="E144" i="1"/>
  <c r="G143" i="1"/>
  <c r="I143" i="1"/>
  <c r="K143" i="1"/>
  <c r="M143" i="1"/>
  <c r="E143" i="1"/>
  <c r="G142" i="1"/>
  <c r="I142" i="1"/>
  <c r="K142" i="1"/>
  <c r="M142" i="1"/>
  <c r="E142" i="1"/>
  <c r="Y196" i="1"/>
  <c r="K213" i="1" s="1"/>
  <c r="Z196" i="1"/>
  <c r="M213" i="1" s="1"/>
  <c r="X197" i="1"/>
  <c r="I214" i="1" s="1"/>
  <c r="Y197" i="1"/>
  <c r="K214" i="1" s="1"/>
  <c r="Z197" i="1"/>
  <c r="M214" i="1" s="1"/>
  <c r="Y198" i="1"/>
  <c r="K215" i="1" s="1"/>
  <c r="Z198" i="1"/>
  <c r="M215" i="1" s="1"/>
  <c r="Y199" i="1"/>
  <c r="K209" i="1" s="1"/>
  <c r="Z199" i="1"/>
  <c r="Y200" i="1"/>
  <c r="Z200" i="1"/>
  <c r="V198" i="1"/>
  <c r="U193" i="1"/>
  <c r="V193" i="1"/>
  <c r="W193" i="1"/>
  <c r="W198" i="1" s="1"/>
  <c r="G215" i="1" s="1"/>
  <c r="X193" i="1"/>
  <c r="X198" i="1" s="1"/>
  <c r="I215" i="1" s="1"/>
  <c r="U194" i="1"/>
  <c r="V194" i="1"/>
  <c r="V199" i="1" s="1"/>
  <c r="W194" i="1"/>
  <c r="W199" i="1" s="1"/>
  <c r="G209" i="1" s="1"/>
  <c r="X194" i="1"/>
  <c r="X199" i="1" s="1"/>
  <c r="I209" i="1" s="1"/>
  <c r="U195" i="1"/>
  <c r="V195" i="1"/>
  <c r="V200" i="1" s="1"/>
  <c r="W195" i="1"/>
  <c r="W200" i="1" s="1"/>
  <c r="X195" i="1"/>
  <c r="X200" i="1" s="1"/>
  <c r="U192" i="1"/>
  <c r="V192" i="1"/>
  <c r="V197" i="1" s="1"/>
  <c r="AA197" i="1" s="1"/>
  <c r="O214" i="1" s="1"/>
  <c r="W192" i="1"/>
  <c r="W197" i="1" s="1"/>
  <c r="G214" i="1" s="1"/>
  <c r="X192" i="1"/>
  <c r="V191" i="1"/>
  <c r="V196" i="1" s="1"/>
  <c r="AA196" i="1" s="1"/>
  <c r="O213" i="1" s="1"/>
  <c r="W191" i="1"/>
  <c r="W196" i="1" s="1"/>
  <c r="G213" i="1" s="1"/>
  <c r="X191" i="1"/>
  <c r="X196" i="1" s="1"/>
  <c r="U191" i="1"/>
  <c r="O87" i="7" l="1"/>
  <c r="O44" i="7"/>
  <c r="O64" i="7" s="1"/>
  <c r="M64" i="7"/>
  <c r="I217" i="1"/>
  <c r="I210" i="1"/>
  <c r="K206" i="1"/>
  <c r="E208" i="1"/>
  <c r="G217" i="1"/>
  <c r="G210" i="1"/>
  <c r="AA200" i="1"/>
  <c r="E210" i="1"/>
  <c r="E217" i="1"/>
  <c r="G206" i="1"/>
  <c r="E215" i="1"/>
  <c r="AA198" i="1"/>
  <c r="O215" i="1" s="1"/>
  <c r="M207" i="1"/>
  <c r="M210" i="1"/>
  <c r="M217" i="1"/>
  <c r="E209" i="1"/>
  <c r="AA199" i="1"/>
  <c r="K217" i="1"/>
  <c r="K210" i="1"/>
  <c r="O209" i="1"/>
  <c r="K207" i="1"/>
  <c r="G208" i="1"/>
  <c r="M208" i="1"/>
  <c r="K208" i="1"/>
  <c r="M209" i="1"/>
  <c r="G207" i="1"/>
  <c r="I213" i="1"/>
  <c r="I206" i="1"/>
  <c r="E214" i="1"/>
  <c r="E207" i="1"/>
  <c r="E206" i="1"/>
  <c r="E213" i="1"/>
  <c r="I207" i="1"/>
  <c r="O208" i="1" l="1"/>
  <c r="O217" i="1"/>
  <c r="O210" i="1"/>
  <c r="G188" i="1"/>
  <c r="I188" i="1"/>
  <c r="K188" i="1"/>
  <c r="M188" i="1"/>
  <c r="O188" i="1"/>
  <c r="G189" i="1"/>
  <c r="I189" i="1"/>
  <c r="K189" i="1"/>
  <c r="M189" i="1"/>
  <c r="O189" i="1"/>
  <c r="E189" i="1"/>
  <c r="E188" i="1"/>
  <c r="G182" i="1"/>
  <c r="G216" i="1" s="1"/>
  <c r="I182" i="1"/>
  <c r="I216" i="1" s="1"/>
  <c r="K182" i="1"/>
  <c r="K216" i="1" s="1"/>
  <c r="M182" i="1"/>
  <c r="M216" i="1" s="1"/>
  <c r="O182" i="1"/>
  <c r="O216" i="1" s="1"/>
  <c r="E182" i="1"/>
  <c r="E216" i="1" s="1"/>
  <c r="G175" i="1"/>
  <c r="I175" i="1"/>
  <c r="K175" i="1"/>
  <c r="M175" i="1"/>
  <c r="O175" i="1"/>
  <c r="E175" i="1"/>
  <c r="G168" i="1"/>
  <c r="I168" i="1"/>
  <c r="K168" i="1"/>
  <c r="M168" i="1"/>
  <c r="O168" i="1"/>
  <c r="O196" i="1" s="1"/>
  <c r="E168" i="1"/>
  <c r="G161" i="1"/>
  <c r="I161" i="1"/>
  <c r="K161" i="1"/>
  <c r="M161" i="1"/>
  <c r="O161" i="1"/>
  <c r="E161" i="1"/>
  <c r="G153" i="1"/>
  <c r="K153" i="1"/>
  <c r="M153" i="1"/>
  <c r="O153" i="1"/>
  <c r="E153" i="1"/>
  <c r="E196" i="1" l="1"/>
  <c r="O203" i="1"/>
  <c r="K203" i="1"/>
  <c r="E203" i="1"/>
  <c r="M196" i="1"/>
  <c r="K196" i="1"/>
  <c r="G203" i="1"/>
  <c r="G196" i="1"/>
  <c r="M203" i="1"/>
  <c r="I196" i="1"/>
  <c r="I203" i="1"/>
  <c r="G192" i="1"/>
  <c r="I192" i="1"/>
  <c r="K192" i="1"/>
  <c r="M192" i="1"/>
  <c r="G193" i="1"/>
  <c r="I193" i="1"/>
  <c r="K193" i="1"/>
  <c r="M193" i="1"/>
  <c r="G194" i="1"/>
  <c r="I194" i="1"/>
  <c r="K194" i="1"/>
  <c r="M194" i="1"/>
  <c r="G195" i="1"/>
  <c r="I195" i="1"/>
  <c r="K195" i="1"/>
  <c r="M195" i="1"/>
  <c r="O195" i="1"/>
  <c r="E193" i="1"/>
  <c r="E194" i="1"/>
  <c r="E195" i="1"/>
  <c r="E192" i="1"/>
  <c r="G199" i="1"/>
  <c r="I199" i="1"/>
  <c r="K199" i="1"/>
  <c r="M199" i="1"/>
  <c r="G200" i="1"/>
  <c r="I200" i="1"/>
  <c r="K200" i="1"/>
  <c r="M200" i="1"/>
  <c r="G201" i="1"/>
  <c r="I201" i="1"/>
  <c r="K201" i="1"/>
  <c r="M201" i="1"/>
  <c r="G202" i="1"/>
  <c r="I202" i="1"/>
  <c r="K202" i="1"/>
  <c r="M202" i="1"/>
  <c r="O202" i="1"/>
  <c r="E200" i="1"/>
  <c r="E201" i="1"/>
  <c r="E202" i="1"/>
  <c r="E199" i="1"/>
  <c r="G267" i="1" l="1"/>
  <c r="I267" i="1"/>
  <c r="K267" i="1"/>
  <c r="M267" i="1"/>
  <c r="E267" i="1"/>
  <c r="G266" i="1"/>
  <c r="I266" i="1"/>
  <c r="K266" i="1"/>
  <c r="M266" i="1"/>
  <c r="E266" i="1"/>
  <c r="G265" i="1"/>
  <c r="I265" i="1"/>
  <c r="K265" i="1"/>
  <c r="M265" i="1"/>
  <c r="E265" i="1"/>
  <c r="O260" i="1"/>
  <c r="O267" i="1" s="1"/>
  <c r="O257" i="1"/>
  <c r="O266" i="1" s="1"/>
  <c r="O254" i="1"/>
  <c r="O265" i="1" s="1"/>
  <c r="O159" i="1" l="1"/>
  <c r="O158" i="1"/>
  <c r="O157" i="1"/>
  <c r="O149" i="1"/>
  <c r="O150" i="1"/>
  <c r="O151" i="1"/>
  <c r="O52" i="1"/>
  <c r="O173" i="1"/>
  <c r="O201" i="1" s="1"/>
  <c r="O172" i="1"/>
  <c r="O200" i="1" s="1"/>
  <c r="O171" i="1"/>
  <c r="O199" i="1" s="1"/>
  <c r="O166" i="1"/>
  <c r="O194" i="1" s="1"/>
  <c r="O62" i="1"/>
  <c r="O165" i="1"/>
  <c r="O193" i="1" s="1"/>
  <c r="O164" i="1"/>
  <c r="O192" i="1" s="1"/>
  <c r="F55" i="1"/>
  <c r="P67" i="1"/>
  <c r="N66" i="1"/>
  <c r="J66" i="1"/>
  <c r="L66" i="1"/>
  <c r="H66" i="1"/>
  <c r="F66" i="1"/>
  <c r="O65" i="1"/>
  <c r="O64" i="1"/>
  <c r="O63" i="1"/>
  <c r="O61" i="1"/>
  <c r="O60" i="1"/>
  <c r="O59" i="1"/>
  <c r="O58" i="1"/>
  <c r="O57" i="1"/>
  <c r="O56" i="1"/>
  <c r="N55" i="1"/>
  <c r="J55" i="1"/>
  <c r="L55" i="1"/>
  <c r="H55" i="1"/>
  <c r="O54" i="1"/>
  <c r="O53" i="1"/>
  <c r="O51" i="1"/>
  <c r="O144" i="1" s="1"/>
  <c r="O207" i="1" s="1"/>
  <c r="O50" i="1"/>
  <c r="H32" i="1"/>
  <c r="P44" i="1"/>
  <c r="N43" i="1"/>
  <c r="J43" i="1"/>
  <c r="L43" i="1"/>
  <c r="H43" i="1"/>
  <c r="F43" i="1"/>
  <c r="O42" i="1"/>
  <c r="O41" i="1"/>
  <c r="O40" i="1"/>
  <c r="O39" i="1"/>
  <c r="O38" i="1"/>
  <c r="O37" i="1"/>
  <c r="O36" i="1"/>
  <c r="O35" i="1"/>
  <c r="O34" i="1"/>
  <c r="O33" i="1"/>
  <c r="N32" i="1"/>
  <c r="J32" i="1"/>
  <c r="L32" i="1"/>
  <c r="F32" i="1"/>
  <c r="O31" i="1"/>
  <c r="O30" i="1"/>
  <c r="O29" i="1"/>
  <c r="O28" i="1"/>
  <c r="O143" i="1" s="1"/>
  <c r="O206" i="1" s="1"/>
  <c r="O27" i="1"/>
  <c r="O21" i="1"/>
  <c r="L20" i="1"/>
  <c r="H20" i="1"/>
  <c r="F20" i="1"/>
  <c r="O19" i="1"/>
  <c r="O18" i="1"/>
  <c r="O17" i="1"/>
  <c r="O16" i="1"/>
  <c r="O15" i="1"/>
  <c r="J20" i="1"/>
  <c r="O14" i="1"/>
  <c r="O13" i="1"/>
  <c r="N20" i="1"/>
  <c r="O11" i="1"/>
  <c r="O10" i="1"/>
  <c r="N9" i="1"/>
  <c r="J9" i="1"/>
  <c r="L9" i="1"/>
  <c r="H9" i="1"/>
  <c r="F9" i="1"/>
  <c r="O8" i="1"/>
  <c r="O7" i="1"/>
  <c r="O6" i="1"/>
  <c r="O5" i="1"/>
  <c r="O142" i="1" s="1"/>
  <c r="O4" i="1"/>
  <c r="P3" i="1"/>
  <c r="P66" i="1" l="1"/>
  <c r="P55" i="1"/>
  <c r="P43" i="1"/>
  <c r="P32" i="1"/>
  <c r="H22" i="1"/>
  <c r="F22" i="1"/>
  <c r="L22" i="1"/>
  <c r="J22" i="1"/>
  <c r="P9" i="1"/>
  <c r="P20" i="1"/>
  <c r="N22" i="1"/>
  <c r="O12" i="1"/>
  <c r="J26" i="1" l="1"/>
  <c r="J45" i="1" s="1"/>
  <c r="I185" i="1"/>
  <c r="H26" i="1"/>
  <c r="H45" i="1" s="1"/>
  <c r="G185" i="1"/>
  <c r="L26" i="1"/>
  <c r="L45" i="1" s="1"/>
  <c r="K185" i="1"/>
  <c r="F26" i="1"/>
  <c r="F45" i="1" s="1"/>
  <c r="E185" i="1"/>
  <c r="N26" i="1"/>
  <c r="N45" i="1" s="1"/>
  <c r="M185" i="1"/>
  <c r="P22" i="1"/>
  <c r="O185" i="1" s="1"/>
  <c r="F49" i="1" l="1"/>
  <c r="E186" i="1"/>
  <c r="L49" i="1"/>
  <c r="L68" i="1" s="1"/>
  <c r="K187" i="1" s="1"/>
  <c r="K186" i="1"/>
  <c r="H49" i="1"/>
  <c r="H68" i="1" s="1"/>
  <c r="G187" i="1" s="1"/>
  <c r="G186" i="1"/>
  <c r="P45" i="1"/>
  <c r="O186" i="1" s="1"/>
  <c r="P26" i="1"/>
  <c r="N49" i="1"/>
  <c r="N68" i="1" s="1"/>
  <c r="M187" i="1" s="1"/>
  <c r="M186" i="1"/>
  <c r="J49" i="1"/>
  <c r="J68" i="1" s="1"/>
  <c r="I186" i="1"/>
  <c r="I187" i="1" l="1"/>
  <c r="F68" i="1"/>
  <c r="E187" i="1" s="1"/>
  <c r="P49" i="1"/>
  <c r="P68" i="1" l="1"/>
  <c r="O1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Winfield</author>
    <author>Jayne Glynn</author>
  </authors>
  <commentList>
    <comment ref="J4" authorId="0" shapeId="0" xr:uid="{591804F2-4A12-4AFF-8E13-ED990A19CFA4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AUTUMN 18/19 LA GRANT
</t>
        </r>
      </text>
    </comment>
    <comment ref="J5" authorId="0" shapeId="0" xr:uid="{37F5C3B3-F4DD-4057-87FC-57635ED21042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awpu &amp; pupl premium</t>
        </r>
      </text>
    </comment>
    <comment ref="J6" authorId="0" shapeId="0" xr:uid="{5C51C070-2667-471D-B892-AAEAE5C43CA5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SENA</t>
        </r>
      </text>
    </comment>
    <comment ref="J10" authorId="0" shapeId="0" xr:uid="{97869E1C-5471-4690-8263-E3937F8DAFBA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Sept 18 to Dec 18 salary costs</t>
        </r>
      </text>
    </comment>
    <comment ref="J11" authorId="0" shapeId="0" xr:uid="{FC27C0B8-9079-4D6F-9F19-7FC413AC24D8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Summer 18 term Adrian S</t>
        </r>
      </text>
    </comment>
    <comment ref="J17" authorId="0" shapeId="0" xr:uid="{218BCB68-0C7C-42C1-BF23-48848B295C50}">
      <text>
        <r>
          <rPr>
            <b/>
            <sz val="9"/>
            <color indexed="81"/>
            <rFont val="Tahoma"/>
            <family val="2"/>
          </rPr>
          <t>Tracy Winfield:</t>
        </r>
        <r>
          <rPr>
            <sz val="9"/>
            <color indexed="81"/>
            <rFont val="Tahoma"/>
            <family val="2"/>
          </rPr>
          <t xml:space="preserve">
£5433 to compensate for unreconcilable brought forward figure</t>
        </r>
      </text>
    </comment>
    <comment ref="J48" authorId="1" shapeId="0" xr:uid="{3D6231AE-855C-49C6-BF52-CA7AD31E73A7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Recoup from Southampton 
</t>
        </r>
      </text>
    </comment>
    <comment ref="J54" authorId="1" shapeId="0" xr:uid="{3B3B184F-DCC4-468D-A84A-1AED75F104C9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Adrian Stephenson - Summer 19</t>
        </r>
      </text>
    </comment>
    <comment ref="J58" authorId="1" shapeId="0" xr:uid="{07BEBC7B-2268-4AEB-B3B8-478750F7B252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Includes LEBC costs</t>
        </r>
      </text>
    </comment>
    <comment ref="J95" authorId="1" shapeId="0" xr:uid="{3EEB4F64-8B38-4162-9069-54AEB14B89F3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Recoup from Manchester LA and share of training costs from other SEIPs
</t>
        </r>
      </text>
    </comment>
    <comment ref="J100" authorId="1" shapeId="0" xr:uid="{724CCBA2-DC57-4B59-A168-92A22CCBCCA1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Adrian Stephenson - Autumn 19</t>
        </r>
      </text>
    </comment>
    <comment ref="J104" authorId="1" shapeId="0" xr:uid="{64A57891-9A63-4854-A257-66CFD97AAE96}">
      <text>
        <r>
          <rPr>
            <b/>
            <sz val="9"/>
            <color indexed="81"/>
            <rFont val="Tahoma"/>
            <family val="2"/>
          </rPr>
          <t>Jayne Glynn:</t>
        </r>
        <r>
          <rPr>
            <sz val="9"/>
            <color indexed="81"/>
            <rFont val="Tahoma"/>
            <family val="2"/>
          </rPr>
          <t xml:space="preserve">
Includes LEBC costs</t>
        </r>
      </text>
    </comment>
  </commentList>
</comments>
</file>

<file path=xl/sharedStrings.xml><?xml version="1.0" encoding="utf-8"?>
<sst xmlns="http://schemas.openxmlformats.org/spreadsheetml/2006/main" count="633" uniqueCount="132">
  <si>
    <t>Balance brought forward</t>
  </si>
  <si>
    <t>Income from LA</t>
  </si>
  <si>
    <t>Income from Schools</t>
  </si>
  <si>
    <t>Other Income</t>
  </si>
  <si>
    <t>Total Income</t>
  </si>
  <si>
    <t>Directly employed staff salaries</t>
  </si>
  <si>
    <t>Other staffing costs</t>
  </si>
  <si>
    <t>Premises and office costs</t>
  </si>
  <si>
    <t>Payments to schools KS4 AP</t>
  </si>
  <si>
    <t>Payments to schools other</t>
  </si>
  <si>
    <t>Purchase of provision</t>
  </si>
  <si>
    <t>Transport</t>
  </si>
  <si>
    <t>Other</t>
  </si>
  <si>
    <t>Total Expenditure</t>
  </si>
  <si>
    <t>Balance at end of period</t>
  </si>
  <si>
    <t>HBEP</t>
  </si>
  <si>
    <t>LIP</t>
  </si>
  <si>
    <t>NW</t>
  </si>
  <si>
    <t>MBP</t>
  </si>
  <si>
    <t>SL</t>
  </si>
  <si>
    <t>Totals</t>
  </si>
  <si>
    <t>Adjustment</t>
  </si>
  <si>
    <t>Purchase of provision 13-14</t>
  </si>
  <si>
    <t>Purchase of provision 14-15</t>
  </si>
  <si>
    <t>Purchase of provision 15-16</t>
  </si>
  <si>
    <t>Transport 13-14</t>
  </si>
  <si>
    <t>Transport 14-15</t>
  </si>
  <si>
    <t>Transport 15-16</t>
  </si>
  <si>
    <t>Income from Schools 13-14</t>
  </si>
  <si>
    <t>Income from Schools 14-15</t>
  </si>
  <si>
    <t>Income from Schools 15-16</t>
  </si>
  <si>
    <t>Directly employed staff salaries 13-14</t>
  </si>
  <si>
    <t>Directly employed staff salaries 14-15</t>
  </si>
  <si>
    <t>Directly employed staff salaries 15-16</t>
  </si>
  <si>
    <t>Total</t>
  </si>
  <si>
    <t>Total Expenditure 13-14</t>
  </si>
  <si>
    <t>Total Expenditure 14-15</t>
  </si>
  <si>
    <t>Total Expenditure 15-16</t>
  </si>
  <si>
    <t>13-14</t>
  </si>
  <si>
    <t>14-15</t>
  </si>
  <si>
    <t>15-16</t>
  </si>
  <si>
    <t>KS4 PM</t>
  </si>
  <si>
    <t>KS3 PM</t>
  </si>
  <si>
    <t>All referrals</t>
  </si>
  <si>
    <t>Income from Schools 16-17</t>
  </si>
  <si>
    <t>Purchase of provision 16-17</t>
  </si>
  <si>
    <t>Transport 16-17</t>
  </si>
  <si>
    <t>Directly employed staff salaries 16-17</t>
  </si>
  <si>
    <t>% of expenditure spent on AP</t>
  </si>
  <si>
    <t>% of expenditure spent on transport</t>
  </si>
  <si>
    <t>SCHOOL YEAR 16 - 17</t>
  </si>
  <si>
    <t>TOTAL</t>
  </si>
  <si>
    <t>Balance at end of Aug 17</t>
  </si>
  <si>
    <t>Balance brought forward from 16-17</t>
  </si>
  <si>
    <t>Balance at end of 17-18</t>
  </si>
  <si>
    <t>Income from Schools 17-18</t>
  </si>
  <si>
    <t>Directly employed staff salaries 17-18</t>
  </si>
  <si>
    <t>Purchase of provision 17-18</t>
  </si>
  <si>
    <t>Transport 17-18</t>
  </si>
  <si>
    <t>Total Expenditure 16-17</t>
  </si>
  <si>
    <t xml:space="preserve">Total Expenditure 17-18 </t>
  </si>
  <si>
    <t>Balance 13-14</t>
  </si>
  <si>
    <t>Balance14-15</t>
  </si>
  <si>
    <t>Balance 15-16</t>
  </si>
  <si>
    <t>Balance 16-17</t>
  </si>
  <si>
    <t>Balance 17-18</t>
  </si>
  <si>
    <t>% of total income</t>
  </si>
  <si>
    <t>Balance brought forward from 17-18</t>
  </si>
  <si>
    <t>Balance at Dec 2018</t>
  </si>
  <si>
    <t>Balance brought forward from Dec 18</t>
  </si>
  <si>
    <t>SCHOOL YEAR 18-19</t>
  </si>
  <si>
    <t>Balance at end of March 2019</t>
  </si>
  <si>
    <t>Part time</t>
  </si>
  <si>
    <t>Full time</t>
  </si>
  <si>
    <t>of which are ff by SENA</t>
  </si>
  <si>
    <t>of which are CMN sa</t>
  </si>
  <si>
    <t>adjusted total</t>
  </si>
  <si>
    <t>Total June 2015</t>
  </si>
  <si>
    <t>Total June 2016</t>
  </si>
  <si>
    <t>Total June 2017</t>
  </si>
  <si>
    <t>Total June 2018</t>
  </si>
  <si>
    <t>MSCIP</t>
  </si>
  <si>
    <t>NWLLIP</t>
  </si>
  <si>
    <t>SLIP</t>
  </si>
  <si>
    <t>KS3</t>
  </si>
  <si>
    <t>KS4</t>
  </si>
  <si>
    <t>cost per ft PM student/LA Grant</t>
  </si>
  <si>
    <t>LA Grant 13-14</t>
  </si>
  <si>
    <t>LA Grant 14-15</t>
  </si>
  <si>
    <t>LA Grant 15-16</t>
  </si>
  <si>
    <t>LA Grant 16-17</t>
  </si>
  <si>
    <t>LA Grant 17-18</t>
  </si>
  <si>
    <t>16-17</t>
  </si>
  <si>
    <t>17-18</t>
  </si>
  <si>
    <t>cost per ft PM student/Total Expenditure</t>
  </si>
  <si>
    <t>Income from LA (pilot)</t>
  </si>
  <si>
    <t>Premises and office</t>
  </si>
  <si>
    <t>Payments to schools "Tier 3"</t>
  </si>
  <si>
    <t>Payments to schools</t>
  </si>
  <si>
    <t>LA Grant 18-19</t>
  </si>
  <si>
    <t>SCHOOL YEAR 15-16</t>
  </si>
  <si>
    <t>SCHOOL YEAR 14-15</t>
  </si>
  <si>
    <t>SCHOOL YEAR 13-14</t>
  </si>
  <si>
    <t>SCHOOL YEAR 17-18</t>
  </si>
  <si>
    <t>Income from Schools 18-19</t>
  </si>
  <si>
    <t>Directly employed staff salaries 18-19</t>
  </si>
  <si>
    <t>Purchase of Provision 18-19</t>
  </si>
  <si>
    <t>Transport 18-19</t>
  </si>
  <si>
    <t>Total Expenditure 18-19</t>
  </si>
  <si>
    <t>Balance 18-19</t>
  </si>
  <si>
    <t>18-19</t>
  </si>
  <si>
    <t>SCHOOL YEAR 19-20</t>
  </si>
  <si>
    <t>AUTUMN</t>
  </si>
  <si>
    <t>Income from LA Autumn</t>
  </si>
  <si>
    <t>Income from LA Spring</t>
  </si>
  <si>
    <t>Income from LA Summer</t>
  </si>
  <si>
    <t>Income from LA Autumn (pilot)</t>
  </si>
  <si>
    <t>Income from LA Spring (pilot)</t>
  </si>
  <si>
    <t>Income from LA Summer (pilot)</t>
  </si>
  <si>
    <t>Income from SENA (Top Up)</t>
  </si>
  <si>
    <t>Other  (LIP only 2 year agreement)</t>
  </si>
  <si>
    <t>% to date</t>
  </si>
  <si>
    <t>budget</t>
  </si>
  <si>
    <t>b' totals</t>
  </si>
  <si>
    <t>actual to date</t>
  </si>
  <si>
    <t>a to d totals</t>
  </si>
  <si>
    <t>Percentage of year to date</t>
  </si>
  <si>
    <t>PROFILE END OF DEC 19</t>
  </si>
  <si>
    <t>CURRENT BALANCES</t>
  </si>
  <si>
    <t>Contingency set aside</t>
  </si>
  <si>
    <t>Remaining balance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</si>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</sst>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E7E6E6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D0CEC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rgb="FFE7E6E6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FFFF00"/>
        <bgColor rgb="FFE7E6E6"/>
      </patternFill>
    </fill>
    <fill>
      <patternFill patternType="solid">
        <fgColor theme="8" tint="0.79998168889431442"/>
        <bgColor rgb="FFE7E6E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" fontId="3" fillId="3" borderId="1" xfId="0" applyNumberFormat="1" applyFont="1" applyFill="1" applyBorder="1"/>
    <xf numFmtId="1" fontId="1" fillId="5" borderId="2" xfId="0" applyNumberFormat="1" applyFont="1" applyFill="1" applyBorder="1"/>
    <xf numFmtId="1" fontId="1" fillId="6" borderId="2" xfId="0" applyNumberFormat="1" applyFont="1" applyFill="1" applyBorder="1"/>
    <xf numFmtId="1" fontId="1" fillId="4" borderId="1" xfId="0" applyNumberFormat="1" applyFont="1" applyFill="1" applyBorder="1"/>
    <xf numFmtId="1" fontId="1" fillId="8" borderId="1" xfId="0" applyNumberFormat="1" applyFont="1" applyFill="1" applyBorder="1"/>
    <xf numFmtId="1" fontId="1" fillId="2" borderId="1" xfId="0" applyNumberFormat="1" applyFont="1" applyFill="1" applyBorder="1"/>
    <xf numFmtId="0" fontId="1" fillId="9" borderId="1" xfId="0" applyFont="1" applyFill="1" applyBorder="1"/>
    <xf numFmtId="1" fontId="1" fillId="9" borderId="1" xfId="0" applyNumberFormat="1" applyFont="1" applyFill="1" applyBorder="1"/>
    <xf numFmtId="1" fontId="3" fillId="3" borderId="1" xfId="0" applyNumberFormat="1" applyFont="1" applyFill="1" applyBorder="1" applyProtection="1">
      <protection locked="0"/>
    </xf>
    <xf numFmtId="1" fontId="1" fillId="7" borderId="2" xfId="0" applyNumberFormat="1" applyFont="1" applyFill="1" applyBorder="1"/>
    <xf numFmtId="1" fontId="1" fillId="4" borderId="1" xfId="0" applyNumberFormat="1" applyFont="1" applyFill="1" applyBorder="1" applyProtection="1">
      <protection locked="0"/>
    </xf>
    <xf numFmtId="1" fontId="1" fillId="8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8" borderId="0" xfId="0" applyFont="1" applyFill="1" applyProtection="1">
      <protection locked="0"/>
    </xf>
    <xf numFmtId="164" fontId="1" fillId="0" borderId="0" xfId="0" applyNumberFormat="1" applyFont="1"/>
    <xf numFmtId="1" fontId="1" fillId="9" borderId="3" xfId="0" applyNumberFormat="1" applyFont="1" applyFill="1" applyBorder="1"/>
    <xf numFmtId="0" fontId="1" fillId="9" borderId="3" xfId="0" applyFont="1" applyFill="1" applyBorder="1"/>
    <xf numFmtId="1" fontId="1" fillId="6" borderId="1" xfId="0" applyNumberFormat="1" applyFont="1" applyFill="1" applyBorder="1"/>
    <xf numFmtId="1" fontId="1" fillId="5" borderId="1" xfId="0" applyNumberFormat="1" applyFont="1" applyFill="1" applyBorder="1"/>
    <xf numFmtId="1" fontId="1" fillId="7" borderId="1" xfId="0" applyNumberFormat="1" applyFont="1" applyFill="1" applyBorder="1"/>
    <xf numFmtId="0" fontId="1" fillId="6" borderId="1" xfId="0" applyFont="1" applyFill="1" applyBorder="1"/>
    <xf numFmtId="0" fontId="1" fillId="2" borderId="1" xfId="0" applyFont="1" applyFill="1" applyBorder="1"/>
    <xf numFmtId="0" fontId="1" fillId="10" borderId="0" xfId="0" applyFont="1" applyFill="1"/>
    <xf numFmtId="0" fontId="1" fillId="3" borderId="1" xfId="0" applyFont="1" applyFill="1" applyBorder="1"/>
    <xf numFmtId="0" fontId="1" fillId="8" borderId="1" xfId="0" applyFont="1" applyFill="1" applyBorder="1"/>
    <xf numFmtId="0" fontId="1" fillId="4" borderId="1" xfId="0" applyFont="1" applyFill="1" applyBorder="1"/>
    <xf numFmtId="1" fontId="1" fillId="0" borderId="0" xfId="0" applyNumberFormat="1" applyFont="1"/>
    <xf numFmtId="1" fontId="1" fillId="3" borderId="1" xfId="0" applyNumberFormat="1" applyFont="1" applyFill="1" applyBorder="1"/>
    <xf numFmtId="1" fontId="3" fillId="9" borderId="1" xfId="0" applyNumberFormat="1" applyFont="1" applyFill="1" applyBorder="1"/>
    <xf numFmtId="0" fontId="3" fillId="9" borderId="1" xfId="0" applyFont="1" applyFill="1" applyBorder="1"/>
    <xf numFmtId="1" fontId="3" fillId="6" borderId="1" xfId="0" applyNumberFormat="1" applyFont="1" applyFill="1" applyBorder="1" applyProtection="1">
      <protection locked="0"/>
    </xf>
    <xf numFmtId="1" fontId="3" fillId="8" borderId="1" xfId="0" applyNumberFormat="1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1" fontId="3" fillId="9" borderId="1" xfId="0" applyNumberFormat="1" applyFont="1" applyFill="1" applyBorder="1" applyProtection="1">
      <protection locked="0"/>
    </xf>
    <xf numFmtId="0" fontId="1" fillId="10" borderId="1" xfId="0" applyFont="1" applyFill="1" applyBorder="1"/>
    <xf numFmtId="1" fontId="4" fillId="8" borderId="1" xfId="0" applyNumberFormat="1" applyFont="1" applyFill="1" applyBorder="1"/>
    <xf numFmtId="1" fontId="4" fillId="8" borderId="1" xfId="0" applyNumberFormat="1" applyFont="1" applyFill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0" fontId="4" fillId="8" borderId="0" xfId="0" applyFont="1" applyFill="1" applyProtection="1">
      <protection locked="0"/>
    </xf>
    <xf numFmtId="1" fontId="4" fillId="6" borderId="1" xfId="0" applyNumberFormat="1" applyFont="1" applyFill="1" applyBorder="1"/>
    <xf numFmtId="1" fontId="4" fillId="6" borderId="1" xfId="0" applyNumberFormat="1" applyFont="1" applyFill="1" applyBorder="1" applyProtection="1">
      <protection locked="0"/>
    </xf>
    <xf numFmtId="1" fontId="0" fillId="11" borderId="2" xfId="0" applyNumberFormat="1" applyFill="1" applyBorder="1"/>
    <xf numFmtId="1" fontId="0" fillId="2" borderId="2" xfId="0" applyNumberFormat="1" applyFill="1" applyBorder="1"/>
    <xf numFmtId="1" fontId="0" fillId="12" borderId="2" xfId="0" applyNumberFormat="1" applyFill="1" applyBorder="1"/>
    <xf numFmtId="1" fontId="0" fillId="12" borderId="5" xfId="0" applyNumberFormat="1" applyFill="1" applyBorder="1"/>
    <xf numFmtId="1" fontId="4" fillId="2" borderId="1" xfId="0" applyNumberFormat="1" applyFont="1" applyFill="1" applyBorder="1"/>
    <xf numFmtId="1" fontId="4" fillId="2" borderId="1" xfId="0" applyNumberFormat="1" applyFont="1" applyFill="1" applyBorder="1" applyProtection="1">
      <protection locked="0"/>
    </xf>
    <xf numFmtId="1" fontId="0" fillId="2" borderId="0" xfId="0" applyNumberFormat="1" applyFill="1" applyBorder="1"/>
    <xf numFmtId="1" fontId="4" fillId="6" borderId="0" xfId="0" applyNumberFormat="1" applyFont="1" applyFill="1" applyBorder="1"/>
    <xf numFmtId="1" fontId="4" fillId="8" borderId="0" xfId="0" applyNumberFormat="1" applyFont="1" applyFill="1" applyBorder="1"/>
    <xf numFmtId="1" fontId="4" fillId="2" borderId="0" xfId="0" applyNumberFormat="1" applyFont="1" applyFill="1" applyBorder="1"/>
    <xf numFmtId="0" fontId="1" fillId="9" borderId="0" xfId="0" applyFont="1" applyFill="1" applyBorder="1"/>
    <xf numFmtId="1" fontId="1" fillId="9" borderId="0" xfId="0" applyNumberFormat="1" applyFont="1" applyFill="1" applyBorder="1"/>
    <xf numFmtId="1" fontId="4" fillId="4" borderId="1" xfId="0" applyNumberFormat="1" applyFont="1" applyFill="1" applyBorder="1"/>
    <xf numFmtId="1" fontId="4" fillId="4" borderId="1" xfId="0" applyNumberFormat="1" applyFont="1" applyFill="1" applyBorder="1" applyProtection="1">
      <protection locked="0"/>
    </xf>
    <xf numFmtId="1" fontId="4" fillId="4" borderId="0" xfId="0" applyNumberFormat="1" applyFont="1" applyFill="1" applyBorder="1"/>
    <xf numFmtId="1" fontId="0" fillId="2" borderId="4" xfId="0" applyNumberFormat="1" applyFill="1" applyBorder="1"/>
    <xf numFmtId="1" fontId="4" fillId="6" borderId="3" xfId="0" applyNumberFormat="1" applyFont="1" applyFill="1" applyBorder="1"/>
    <xf numFmtId="1" fontId="4" fillId="8" borderId="3" xfId="0" applyNumberFormat="1" applyFont="1" applyFill="1" applyBorder="1"/>
    <xf numFmtId="1" fontId="4" fillId="4" borderId="3" xfId="0" applyNumberFormat="1" applyFont="1" applyFill="1" applyBorder="1"/>
    <xf numFmtId="1" fontId="4" fillId="2" borderId="3" xfId="0" applyNumberFormat="1" applyFont="1" applyFill="1" applyBorder="1"/>
    <xf numFmtId="1" fontId="0" fillId="2" borderId="1" xfId="0" applyNumberFormat="1" applyFill="1" applyBorder="1"/>
    <xf numFmtId="0" fontId="2" fillId="10" borderId="0" xfId="0" applyFont="1" applyFill="1"/>
    <xf numFmtId="0" fontId="7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15" borderId="6" xfId="0" applyFont="1" applyFill="1" applyBorder="1" applyAlignment="1">
      <alignment vertical="center"/>
    </xf>
    <xf numFmtId="0" fontId="10" fillId="15" borderId="7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vertical="center"/>
    </xf>
    <xf numFmtId="0" fontId="10" fillId="15" borderId="9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vertical="center"/>
    </xf>
    <xf numFmtId="0" fontId="11" fillId="15" borderId="9" xfId="0" applyFont="1" applyFill="1" applyBorder="1" applyAlignment="1">
      <alignment horizontal="center" vertical="center"/>
    </xf>
    <xf numFmtId="0" fontId="13" fillId="0" borderId="0" xfId="0" applyFont="1"/>
    <xf numFmtId="0" fontId="0" fillId="16" borderId="0" xfId="0" applyFill="1"/>
    <xf numFmtId="1" fontId="4" fillId="3" borderId="1" xfId="0" applyNumberFormat="1" applyFont="1" applyFill="1" applyBorder="1"/>
    <xf numFmtId="1" fontId="4" fillId="3" borderId="1" xfId="0" applyNumberFormat="1" applyFont="1" applyFill="1" applyBorder="1" applyProtection="1">
      <protection locked="0"/>
    </xf>
    <xf numFmtId="1" fontId="14" fillId="9" borderId="1" xfId="0" applyNumberFormat="1" applyFont="1" applyFill="1" applyBorder="1"/>
    <xf numFmtId="1" fontId="1" fillId="3" borderId="0" xfId="0" applyNumberFormat="1" applyFont="1" applyFill="1" applyBorder="1"/>
    <xf numFmtId="1" fontId="1" fillId="6" borderId="0" xfId="0" applyNumberFormat="1" applyFont="1" applyFill="1" applyBorder="1"/>
    <xf numFmtId="1" fontId="1" fillId="8" borderId="0" xfId="0" applyNumberFormat="1" applyFont="1" applyFill="1" applyBorder="1"/>
    <xf numFmtId="1" fontId="1" fillId="4" borderId="0" xfId="0" applyNumberFormat="1" applyFont="1" applyFill="1" applyBorder="1"/>
    <xf numFmtId="1" fontId="1" fillId="2" borderId="0" xfId="0" applyNumberFormat="1" applyFont="1" applyFill="1" applyBorder="1"/>
    <xf numFmtId="1" fontId="1" fillId="17" borderId="0" xfId="0" applyNumberFormat="1" applyFont="1" applyFill="1" applyBorder="1"/>
    <xf numFmtId="0" fontId="1" fillId="2" borderId="0" xfId="0" applyFont="1" applyFill="1" applyBorder="1"/>
    <xf numFmtId="0" fontId="1" fillId="6" borderId="0" xfId="0" applyFont="1" applyFill="1" applyBorder="1"/>
    <xf numFmtId="0" fontId="1" fillId="8" borderId="0" xfId="0" applyFont="1" applyFill="1" applyBorder="1"/>
    <xf numFmtId="0" fontId="1" fillId="4" borderId="0" xfId="0" applyFont="1" applyFill="1" applyBorder="1"/>
    <xf numFmtId="0" fontId="12" fillId="0" borderId="0" xfId="0" applyFont="1"/>
    <xf numFmtId="0" fontId="0" fillId="2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9" borderId="1" xfId="0" applyFill="1" applyBorder="1"/>
    <xf numFmtId="1" fontId="0" fillId="6" borderId="1" xfId="0" applyNumberFormat="1" applyFill="1" applyBorder="1"/>
    <xf numFmtId="1" fontId="0" fillId="8" borderId="1" xfId="0" applyNumberFormat="1" applyFill="1" applyBorder="1"/>
    <xf numFmtId="1" fontId="0" fillId="4" borderId="1" xfId="0" applyNumberFormat="1" applyFill="1" applyBorder="1"/>
    <xf numFmtId="1" fontId="0" fillId="3" borderId="1" xfId="0" applyNumberFormat="1" applyFill="1" applyBorder="1"/>
    <xf numFmtId="1" fontId="0" fillId="9" borderId="1" xfId="0" applyNumberFormat="1" applyFill="1" applyBorder="1"/>
    <xf numFmtId="1" fontId="0" fillId="12" borderId="4" xfId="0" applyNumberFormat="1" applyFill="1" applyBorder="1"/>
    <xf numFmtId="1" fontId="1" fillId="3" borderId="1" xfId="0" applyNumberFormat="1" applyFont="1" applyFill="1" applyBorder="1" applyProtection="1">
      <protection locked="0"/>
    </xf>
    <xf numFmtId="0" fontId="1" fillId="17" borderId="0" xfId="0" applyFont="1" applyFill="1" applyBorder="1"/>
    <xf numFmtId="1" fontId="3" fillId="3" borderId="0" xfId="0" applyNumberFormat="1" applyFont="1" applyFill="1" applyBorder="1"/>
    <xf numFmtId="0" fontId="1" fillId="17" borderId="0" xfId="0" applyFont="1" applyFill="1"/>
    <xf numFmtId="1" fontId="0" fillId="2" borderId="3" xfId="0" applyNumberFormat="1" applyFill="1" applyBorder="1"/>
    <xf numFmtId="1" fontId="4" fillId="3" borderId="3" xfId="0" applyNumberFormat="1" applyFont="1" applyFill="1" applyBorder="1"/>
    <xf numFmtId="1" fontId="0" fillId="17" borderId="0" xfId="0" applyNumberFormat="1" applyFill="1" applyBorder="1"/>
    <xf numFmtId="1" fontId="4" fillId="17" borderId="0" xfId="0" applyNumberFormat="1" applyFont="1" applyFill="1" applyBorder="1"/>
    <xf numFmtId="0" fontId="4" fillId="4" borderId="1" xfId="0" applyFont="1" applyFill="1" applyBorder="1"/>
    <xf numFmtId="0" fontId="0" fillId="18" borderId="1" xfId="0" applyFill="1" applyBorder="1"/>
    <xf numFmtId="0" fontId="0" fillId="6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0" borderId="0" xfId="0" applyAlignment="1">
      <alignment wrapText="1"/>
    </xf>
    <xf numFmtId="1" fontId="0" fillId="6" borderId="2" xfId="0" applyNumberFormat="1" applyFill="1" applyBorder="1"/>
    <xf numFmtId="1" fontId="0" fillId="5" borderId="2" xfId="0" applyNumberFormat="1" applyFill="1" applyBorder="1"/>
    <xf numFmtId="1" fontId="0" fillId="8" borderId="2" xfId="0" applyNumberFormat="1" applyFill="1" applyBorder="1"/>
    <xf numFmtId="1" fontId="0" fillId="19" borderId="2" xfId="0" applyNumberFormat="1" applyFill="1" applyBorder="1"/>
    <xf numFmtId="1" fontId="0" fillId="4" borderId="2" xfId="0" applyNumberFormat="1" applyFill="1" applyBorder="1"/>
    <xf numFmtId="1" fontId="0" fillId="20" borderId="2" xfId="0" applyNumberFormat="1" applyFill="1" applyBorder="1"/>
    <xf numFmtId="1" fontId="0" fillId="21" borderId="2" xfId="0" applyNumberFormat="1" applyFill="1" applyBorder="1"/>
    <xf numFmtId="0" fontId="0" fillId="3" borderId="2" xfId="0" applyFill="1" applyBorder="1"/>
    <xf numFmtId="1" fontId="0" fillId="3" borderId="2" xfId="0" applyNumberFormat="1" applyFill="1" applyBorder="1"/>
    <xf numFmtId="1" fontId="0" fillId="22" borderId="2" xfId="0" applyNumberFormat="1" applyFill="1" applyBorder="1"/>
    <xf numFmtId="1" fontId="0" fillId="9" borderId="2" xfId="0" applyNumberFormat="1" applyFill="1" applyBorder="1"/>
    <xf numFmtId="0" fontId="15" fillId="0" borderId="0" xfId="0" applyFont="1"/>
    <xf numFmtId="0" fontId="16" fillId="0" borderId="0" xfId="0" applyFont="1"/>
    <xf numFmtId="0" fontId="15" fillId="16" borderId="0" xfId="0" applyFont="1" applyFill="1"/>
    <xf numFmtId="0" fontId="15" fillId="0" borderId="1" xfId="0" applyFont="1" applyBorder="1"/>
    <xf numFmtId="0" fontId="0" fillId="0" borderId="1" xfId="0" applyBorder="1"/>
    <xf numFmtId="0" fontId="17" fillId="0" borderId="1" xfId="0" applyFont="1" applyBorder="1"/>
    <xf numFmtId="1" fontId="14" fillId="11" borderId="2" xfId="0" applyNumberFormat="1" applyFont="1" applyFill="1" applyBorder="1"/>
    <xf numFmtId="1" fontId="14" fillId="2" borderId="2" xfId="0" applyNumberFormat="1" applyFont="1" applyFill="1" applyBorder="1"/>
    <xf numFmtId="1" fontId="14" fillId="12" borderId="2" xfId="0" applyNumberFormat="1" applyFont="1" applyFill="1" applyBorder="1"/>
    <xf numFmtId="0" fontId="14" fillId="2" borderId="0" xfId="0" applyFont="1" applyFill="1"/>
    <xf numFmtId="1" fontId="14" fillId="2" borderId="1" xfId="0" applyNumberFormat="1" applyFont="1" applyFill="1" applyBorder="1"/>
    <xf numFmtId="1" fontId="14" fillId="2" borderId="1" xfId="0" applyNumberFormat="1" applyFont="1" applyFill="1" applyBorder="1" applyProtection="1">
      <protection locked="0"/>
    </xf>
    <xf numFmtId="1" fontId="19" fillId="2" borderId="2" xfId="0" applyNumberFormat="1" applyFont="1" applyFill="1" applyBorder="1"/>
    <xf numFmtId="1" fontId="19" fillId="12" borderId="2" xfId="0" applyNumberFormat="1" applyFont="1" applyFill="1" applyBorder="1"/>
    <xf numFmtId="1" fontId="14" fillId="12" borderId="5" xfId="0" applyNumberFormat="1" applyFont="1" applyFill="1" applyBorder="1"/>
    <xf numFmtId="1" fontId="14" fillId="2" borderId="4" xfId="0" applyNumberFormat="1" applyFont="1" applyFill="1" applyBorder="1"/>
    <xf numFmtId="1" fontId="19" fillId="2" borderId="4" xfId="0" applyNumberFormat="1" applyFont="1" applyFill="1" applyBorder="1"/>
    <xf numFmtId="0" fontId="18" fillId="2" borderId="1" xfId="0" applyFont="1" applyFill="1" applyBorder="1"/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6" borderId="0" xfId="0" applyNumberFormat="1" applyFill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Directly Employed Staff 13-19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Years'!$D$157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Years'!$E$157:$P$157</c:f>
              <c:numCache>
                <c:formatCode>0</c:formatCode>
                <c:ptCount val="12"/>
                <c:pt idx="0">
                  <c:v>124191</c:v>
                </c:pt>
                <c:pt idx="2">
                  <c:v>73881</c:v>
                </c:pt>
                <c:pt idx="4">
                  <c:v>57200</c:v>
                </c:pt>
                <c:pt idx="6">
                  <c:v>0</c:v>
                </c:pt>
                <c:pt idx="8">
                  <c:v>203711</c:v>
                </c:pt>
                <c:pt idx="10">
                  <c:v>458983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750-9D54-47E31AAC17C4}"/>
            </c:ext>
          </c:extLst>
        </c:ser>
        <c:ser>
          <c:idx val="1"/>
          <c:order val="1"/>
          <c:tx>
            <c:strRef>
              <c:f>'All Years'!$D$158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Years'!$E$158:$P$158</c:f>
              <c:numCache>
                <c:formatCode>0</c:formatCode>
                <c:ptCount val="12"/>
                <c:pt idx="0">
                  <c:v>186519</c:v>
                </c:pt>
                <c:pt idx="2">
                  <c:v>191570</c:v>
                </c:pt>
                <c:pt idx="4">
                  <c:v>54412</c:v>
                </c:pt>
                <c:pt idx="6">
                  <c:v>38305</c:v>
                </c:pt>
                <c:pt idx="8">
                  <c:v>273521</c:v>
                </c:pt>
                <c:pt idx="10">
                  <c:v>744327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750-9D54-47E31AAC17C4}"/>
            </c:ext>
          </c:extLst>
        </c:ser>
        <c:ser>
          <c:idx val="2"/>
          <c:order val="2"/>
          <c:tx>
            <c:strRef>
              <c:f>'All Years'!$D$159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Years'!$E$159:$P$159</c:f>
              <c:numCache>
                <c:formatCode>0</c:formatCode>
                <c:ptCount val="12"/>
                <c:pt idx="0">
                  <c:v>207447</c:v>
                </c:pt>
                <c:pt idx="2">
                  <c:v>238232</c:v>
                </c:pt>
                <c:pt idx="4">
                  <c:v>75004</c:v>
                </c:pt>
                <c:pt idx="6">
                  <c:v>55328</c:v>
                </c:pt>
                <c:pt idx="8">
                  <c:v>329309</c:v>
                </c:pt>
                <c:pt idx="10">
                  <c:v>905320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1-4750-9D54-47E31AAC17C4}"/>
            </c:ext>
          </c:extLst>
        </c:ser>
        <c:ser>
          <c:idx val="3"/>
          <c:order val="3"/>
          <c:tx>
            <c:strRef>
              <c:f>'All Years'!$D$160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Years'!$E$160:$P$160</c:f>
              <c:numCache>
                <c:formatCode>0</c:formatCode>
                <c:ptCount val="12"/>
                <c:pt idx="0">
                  <c:v>207241</c:v>
                </c:pt>
                <c:pt idx="2">
                  <c:v>216422</c:v>
                </c:pt>
                <c:pt idx="4">
                  <c:v>93498</c:v>
                </c:pt>
                <c:pt idx="6">
                  <c:v>58190</c:v>
                </c:pt>
                <c:pt idx="8">
                  <c:v>368711</c:v>
                </c:pt>
                <c:pt idx="10">
                  <c:v>944062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1-4750-9D54-47E31AAC17C4}"/>
            </c:ext>
          </c:extLst>
        </c:ser>
        <c:ser>
          <c:idx val="4"/>
          <c:order val="4"/>
          <c:tx>
            <c:strRef>
              <c:f>'All Years'!$D$161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Years'!$E$161:$P$161</c:f>
              <c:numCache>
                <c:formatCode>0</c:formatCode>
                <c:ptCount val="12"/>
                <c:pt idx="0">
                  <c:v>205597</c:v>
                </c:pt>
                <c:pt idx="2">
                  <c:v>347973</c:v>
                </c:pt>
                <c:pt idx="4">
                  <c:v>111704</c:v>
                </c:pt>
                <c:pt idx="6">
                  <c:v>70635</c:v>
                </c:pt>
                <c:pt idx="8">
                  <c:v>384957</c:v>
                </c:pt>
                <c:pt idx="10">
                  <c:v>1120866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51-4750-9D54-47E31AAC17C4}"/>
            </c:ext>
          </c:extLst>
        </c:ser>
        <c:ser>
          <c:idx val="5"/>
          <c:order val="5"/>
          <c:tx>
            <c:strRef>
              <c:f>'All Years'!$D$162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Years'!$E$156:$P$156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Years'!$E$162:$P$162</c:f>
              <c:numCache>
                <c:formatCode>0</c:formatCode>
                <c:ptCount val="12"/>
                <c:pt idx="0">
                  <c:v>207533</c:v>
                </c:pt>
                <c:pt idx="2">
                  <c:v>483365</c:v>
                </c:pt>
                <c:pt idx="4">
                  <c:v>141060</c:v>
                </c:pt>
                <c:pt idx="6">
                  <c:v>73522</c:v>
                </c:pt>
                <c:pt idx="8">
                  <c:v>382064</c:v>
                </c:pt>
                <c:pt idx="10">
                  <c:v>1287544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1-4750-9D54-47E31AAC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398376"/>
        <c:axId val="411393784"/>
      </c:barChart>
      <c:catAx>
        <c:axId val="41139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393784"/>
        <c:crosses val="autoZero"/>
        <c:auto val="1"/>
        <c:lblAlgn val="ctr"/>
        <c:lblOffset val="100"/>
        <c:noMultiLvlLbl val="0"/>
      </c:catAx>
      <c:valAx>
        <c:axId val="4113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39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on Provision 13-19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Years'!$D$164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Years'!$E$164:$P$164</c:f>
              <c:numCache>
                <c:formatCode>0</c:formatCode>
                <c:ptCount val="12"/>
                <c:pt idx="0">
                  <c:v>200102</c:v>
                </c:pt>
                <c:pt idx="2">
                  <c:v>207008</c:v>
                </c:pt>
                <c:pt idx="4">
                  <c:v>53295</c:v>
                </c:pt>
                <c:pt idx="6">
                  <c:v>18885</c:v>
                </c:pt>
                <c:pt idx="8">
                  <c:v>280761</c:v>
                </c:pt>
                <c:pt idx="10">
                  <c:v>760051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0-435F-8DA1-F9E725C374C7}"/>
            </c:ext>
          </c:extLst>
        </c:ser>
        <c:ser>
          <c:idx val="1"/>
          <c:order val="1"/>
          <c:tx>
            <c:strRef>
              <c:f>'All Years'!$D$165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Years'!$E$165:$P$165</c:f>
              <c:numCache>
                <c:formatCode>0</c:formatCode>
                <c:ptCount val="12"/>
                <c:pt idx="0">
                  <c:v>149475</c:v>
                </c:pt>
                <c:pt idx="2">
                  <c:v>251147</c:v>
                </c:pt>
                <c:pt idx="4">
                  <c:v>177772</c:v>
                </c:pt>
                <c:pt idx="6">
                  <c:v>83475</c:v>
                </c:pt>
                <c:pt idx="8">
                  <c:v>160466</c:v>
                </c:pt>
                <c:pt idx="10">
                  <c:v>822335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0-435F-8DA1-F9E725C374C7}"/>
            </c:ext>
          </c:extLst>
        </c:ser>
        <c:ser>
          <c:idx val="2"/>
          <c:order val="2"/>
          <c:tx>
            <c:strRef>
              <c:f>'All Years'!$D$166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Years'!$E$166:$P$166</c:f>
              <c:numCache>
                <c:formatCode>0</c:formatCode>
                <c:ptCount val="12"/>
                <c:pt idx="0">
                  <c:v>248404</c:v>
                </c:pt>
                <c:pt idx="2">
                  <c:v>270745</c:v>
                </c:pt>
                <c:pt idx="4">
                  <c:v>246237</c:v>
                </c:pt>
                <c:pt idx="6">
                  <c:v>138058</c:v>
                </c:pt>
                <c:pt idx="8">
                  <c:v>144537</c:v>
                </c:pt>
                <c:pt idx="10">
                  <c:v>1047981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0-435F-8DA1-F9E725C374C7}"/>
            </c:ext>
          </c:extLst>
        </c:ser>
        <c:ser>
          <c:idx val="3"/>
          <c:order val="3"/>
          <c:tx>
            <c:strRef>
              <c:f>'All Years'!$D$167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Years'!$E$167:$P$167</c:f>
              <c:numCache>
                <c:formatCode>0</c:formatCode>
                <c:ptCount val="12"/>
                <c:pt idx="0">
                  <c:v>334183</c:v>
                </c:pt>
                <c:pt idx="2">
                  <c:v>428756</c:v>
                </c:pt>
                <c:pt idx="4">
                  <c:v>369754</c:v>
                </c:pt>
                <c:pt idx="6">
                  <c:v>119564</c:v>
                </c:pt>
                <c:pt idx="8">
                  <c:v>175955</c:v>
                </c:pt>
                <c:pt idx="10">
                  <c:v>1428212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0-435F-8DA1-F9E725C374C7}"/>
            </c:ext>
          </c:extLst>
        </c:ser>
        <c:ser>
          <c:idx val="4"/>
          <c:order val="4"/>
          <c:tx>
            <c:strRef>
              <c:f>'All Years'!$D$168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Years'!$E$168:$P$168</c:f>
              <c:numCache>
                <c:formatCode>0</c:formatCode>
                <c:ptCount val="12"/>
                <c:pt idx="0">
                  <c:v>152877</c:v>
                </c:pt>
                <c:pt idx="2">
                  <c:v>126721</c:v>
                </c:pt>
                <c:pt idx="4">
                  <c:v>251112</c:v>
                </c:pt>
                <c:pt idx="6">
                  <c:v>137218</c:v>
                </c:pt>
                <c:pt idx="8">
                  <c:v>314165</c:v>
                </c:pt>
                <c:pt idx="10">
                  <c:v>982093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0-435F-8DA1-F9E725C374C7}"/>
            </c:ext>
          </c:extLst>
        </c:ser>
        <c:ser>
          <c:idx val="5"/>
          <c:order val="5"/>
          <c:tx>
            <c:strRef>
              <c:f>'All Years'!$D$169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Years'!$E$163:$P$163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Years'!$E$169:$P$169</c:f>
              <c:numCache>
                <c:formatCode>0</c:formatCode>
                <c:ptCount val="12"/>
                <c:pt idx="0">
                  <c:v>232455</c:v>
                </c:pt>
                <c:pt idx="2">
                  <c:v>145619</c:v>
                </c:pt>
                <c:pt idx="4">
                  <c:v>184737</c:v>
                </c:pt>
                <c:pt idx="6">
                  <c:v>124422</c:v>
                </c:pt>
                <c:pt idx="8">
                  <c:v>191137</c:v>
                </c:pt>
                <c:pt idx="10">
                  <c:v>878370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0-435F-8DA1-F9E725C3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227824"/>
        <c:axId val="566232088"/>
      </c:barChart>
      <c:catAx>
        <c:axId val="5662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32088"/>
        <c:crosses val="autoZero"/>
        <c:auto val="1"/>
        <c:lblAlgn val="ctr"/>
        <c:lblOffset val="100"/>
        <c:noMultiLvlLbl val="0"/>
      </c:catAx>
      <c:valAx>
        <c:axId val="5662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on Transport 13-19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Years'!$D$171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Years'!$E$171:$P$171</c:f>
              <c:numCache>
                <c:formatCode>0</c:formatCode>
                <c:ptCount val="12"/>
                <c:pt idx="0">
                  <c:v>56166</c:v>
                </c:pt>
                <c:pt idx="2">
                  <c:v>48878</c:v>
                </c:pt>
                <c:pt idx="4">
                  <c:v>43198</c:v>
                </c:pt>
                <c:pt idx="6">
                  <c:v>45286</c:v>
                </c:pt>
                <c:pt idx="8">
                  <c:v>66778</c:v>
                </c:pt>
                <c:pt idx="10">
                  <c:v>260306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9-4966-A348-FD46071CA80B}"/>
            </c:ext>
          </c:extLst>
        </c:ser>
        <c:ser>
          <c:idx val="1"/>
          <c:order val="1"/>
          <c:tx>
            <c:strRef>
              <c:f>'All Years'!$D$172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Years'!$E$172:$P$172</c:f>
              <c:numCache>
                <c:formatCode>0</c:formatCode>
                <c:ptCount val="12"/>
                <c:pt idx="0">
                  <c:v>78833</c:v>
                </c:pt>
                <c:pt idx="2">
                  <c:v>85937</c:v>
                </c:pt>
                <c:pt idx="4">
                  <c:v>52229</c:v>
                </c:pt>
                <c:pt idx="6">
                  <c:v>16543</c:v>
                </c:pt>
                <c:pt idx="8">
                  <c:v>103887</c:v>
                </c:pt>
                <c:pt idx="10">
                  <c:v>337429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9-4966-A348-FD46071CA80B}"/>
            </c:ext>
          </c:extLst>
        </c:ser>
        <c:ser>
          <c:idx val="2"/>
          <c:order val="2"/>
          <c:tx>
            <c:strRef>
              <c:f>'All Years'!$D$173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Years'!$E$173:$P$173</c:f>
              <c:numCache>
                <c:formatCode>0</c:formatCode>
                <c:ptCount val="12"/>
                <c:pt idx="0">
                  <c:v>131488</c:v>
                </c:pt>
                <c:pt idx="2">
                  <c:v>105544</c:v>
                </c:pt>
                <c:pt idx="4">
                  <c:v>58351</c:v>
                </c:pt>
                <c:pt idx="6">
                  <c:v>87113</c:v>
                </c:pt>
                <c:pt idx="8">
                  <c:v>79128</c:v>
                </c:pt>
                <c:pt idx="10">
                  <c:v>461624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9-4966-A348-FD46071CA80B}"/>
            </c:ext>
          </c:extLst>
        </c:ser>
        <c:ser>
          <c:idx val="3"/>
          <c:order val="3"/>
          <c:tx>
            <c:strRef>
              <c:f>'All Years'!$D$174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Years'!$E$174:$P$174</c:f>
              <c:numCache>
                <c:formatCode>0</c:formatCode>
                <c:ptCount val="12"/>
                <c:pt idx="0">
                  <c:v>135583</c:v>
                </c:pt>
                <c:pt idx="2">
                  <c:v>81175</c:v>
                </c:pt>
                <c:pt idx="4">
                  <c:v>131838</c:v>
                </c:pt>
                <c:pt idx="6">
                  <c:v>81334</c:v>
                </c:pt>
                <c:pt idx="8">
                  <c:v>96833</c:v>
                </c:pt>
                <c:pt idx="10">
                  <c:v>526763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9-4966-A348-FD46071CA80B}"/>
            </c:ext>
          </c:extLst>
        </c:ser>
        <c:ser>
          <c:idx val="4"/>
          <c:order val="4"/>
          <c:tx>
            <c:strRef>
              <c:f>'All Years'!$D$175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Years'!$E$175:$P$175</c:f>
              <c:numCache>
                <c:formatCode>0</c:formatCode>
                <c:ptCount val="12"/>
                <c:pt idx="0">
                  <c:v>88544</c:v>
                </c:pt>
                <c:pt idx="2">
                  <c:v>24998</c:v>
                </c:pt>
                <c:pt idx="4">
                  <c:v>77138</c:v>
                </c:pt>
                <c:pt idx="6">
                  <c:v>75061</c:v>
                </c:pt>
                <c:pt idx="8">
                  <c:v>107200</c:v>
                </c:pt>
                <c:pt idx="10">
                  <c:v>372941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9-4966-A348-FD46071CA80B}"/>
            </c:ext>
          </c:extLst>
        </c:ser>
        <c:ser>
          <c:idx val="5"/>
          <c:order val="5"/>
          <c:tx>
            <c:strRef>
              <c:f>'All Years'!$D$176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Years'!$E$170:$P$170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Years'!$E$176:$P$176</c:f>
              <c:numCache>
                <c:formatCode>0</c:formatCode>
                <c:ptCount val="12"/>
                <c:pt idx="0">
                  <c:v>75529</c:v>
                </c:pt>
                <c:pt idx="2">
                  <c:v>29763</c:v>
                </c:pt>
                <c:pt idx="4">
                  <c:v>38349</c:v>
                </c:pt>
                <c:pt idx="6">
                  <c:v>69620</c:v>
                </c:pt>
                <c:pt idx="8">
                  <c:v>2946</c:v>
                </c:pt>
                <c:pt idx="10">
                  <c:v>216207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29-4966-A348-FD46071C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01344"/>
        <c:axId val="566402656"/>
      </c:barChart>
      <c:catAx>
        <c:axId val="5664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02656"/>
        <c:crosses val="autoZero"/>
        <c:auto val="1"/>
        <c:lblAlgn val="ctr"/>
        <c:lblOffset val="100"/>
        <c:noMultiLvlLbl val="0"/>
      </c:catAx>
      <c:valAx>
        <c:axId val="5664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0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 of Year Balances 13-19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Years'!$D$185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Years'!$E$185:$P$185</c:f>
              <c:numCache>
                <c:formatCode>0</c:formatCode>
                <c:ptCount val="12"/>
                <c:pt idx="0">
                  <c:v>82368</c:v>
                </c:pt>
                <c:pt idx="2">
                  <c:v>77490</c:v>
                </c:pt>
                <c:pt idx="4">
                  <c:v>214094</c:v>
                </c:pt>
                <c:pt idx="6">
                  <c:v>91761</c:v>
                </c:pt>
                <c:pt idx="8">
                  <c:v>0</c:v>
                </c:pt>
                <c:pt idx="10">
                  <c:v>465713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9-45E8-AB02-95308BD40EF9}"/>
            </c:ext>
          </c:extLst>
        </c:ser>
        <c:ser>
          <c:idx val="1"/>
          <c:order val="1"/>
          <c:tx>
            <c:strRef>
              <c:f>'All Years'!$D$186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Years'!$E$186:$P$186</c:f>
              <c:numCache>
                <c:formatCode>0</c:formatCode>
                <c:ptCount val="12"/>
                <c:pt idx="0">
                  <c:v>53398</c:v>
                </c:pt>
                <c:pt idx="2">
                  <c:v>46508</c:v>
                </c:pt>
                <c:pt idx="4">
                  <c:v>243164</c:v>
                </c:pt>
                <c:pt idx="6">
                  <c:v>210539</c:v>
                </c:pt>
                <c:pt idx="8">
                  <c:v>-17576</c:v>
                </c:pt>
                <c:pt idx="10">
                  <c:v>536033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9-45E8-AB02-95308BD40EF9}"/>
            </c:ext>
          </c:extLst>
        </c:ser>
        <c:ser>
          <c:idx val="2"/>
          <c:order val="2"/>
          <c:tx>
            <c:strRef>
              <c:f>'All Years'!$D$187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Years'!$E$187:$P$187</c:f>
              <c:numCache>
                <c:formatCode>0</c:formatCode>
                <c:ptCount val="12"/>
                <c:pt idx="0">
                  <c:v>73693</c:v>
                </c:pt>
                <c:pt idx="2">
                  <c:v>9981</c:v>
                </c:pt>
                <c:pt idx="4">
                  <c:v>129799</c:v>
                </c:pt>
                <c:pt idx="6">
                  <c:v>45407</c:v>
                </c:pt>
                <c:pt idx="8">
                  <c:v>171</c:v>
                </c:pt>
                <c:pt idx="10">
                  <c:v>259051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9-45E8-AB02-95308BD40EF9}"/>
            </c:ext>
          </c:extLst>
        </c:ser>
        <c:ser>
          <c:idx val="3"/>
          <c:order val="3"/>
          <c:tx>
            <c:strRef>
              <c:f>'All Years'!$D$188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Years'!$E$188:$P$188</c:f>
              <c:numCache>
                <c:formatCode>0</c:formatCode>
                <c:ptCount val="12"/>
                <c:pt idx="0">
                  <c:v>4413</c:v>
                </c:pt>
                <c:pt idx="2">
                  <c:v>-95364</c:v>
                </c:pt>
                <c:pt idx="4">
                  <c:v>1849</c:v>
                </c:pt>
                <c:pt idx="6">
                  <c:v>30352</c:v>
                </c:pt>
                <c:pt idx="8">
                  <c:v>0</c:v>
                </c:pt>
                <c:pt idx="10">
                  <c:v>-58750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9-45E8-AB02-95308BD40EF9}"/>
            </c:ext>
          </c:extLst>
        </c:ser>
        <c:ser>
          <c:idx val="4"/>
          <c:order val="4"/>
          <c:tx>
            <c:strRef>
              <c:f>'All Years'!$D$189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Years'!$E$189:$P$189</c:f>
              <c:numCache>
                <c:formatCode>General</c:formatCode>
                <c:ptCount val="12"/>
                <c:pt idx="0">
                  <c:v>41685</c:v>
                </c:pt>
                <c:pt idx="2">
                  <c:v>110778</c:v>
                </c:pt>
                <c:pt idx="4">
                  <c:v>-24833</c:v>
                </c:pt>
                <c:pt idx="6">
                  <c:v>45772</c:v>
                </c:pt>
                <c:pt idx="8">
                  <c:v>-34237</c:v>
                </c:pt>
                <c:pt idx="10">
                  <c:v>139165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9-45E8-AB02-95308BD40EF9}"/>
            </c:ext>
          </c:extLst>
        </c:ser>
        <c:ser>
          <c:idx val="5"/>
          <c:order val="5"/>
          <c:tx>
            <c:strRef>
              <c:f>'All Years'!$D$190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Years'!$E$184:$P$184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Years'!$E$190:$P$190</c:f>
              <c:numCache>
                <c:formatCode>0</c:formatCode>
                <c:ptCount val="12"/>
                <c:pt idx="0">
                  <c:v>59510</c:v>
                </c:pt>
                <c:pt idx="2">
                  <c:v>145776</c:v>
                </c:pt>
                <c:pt idx="4">
                  <c:v>291</c:v>
                </c:pt>
                <c:pt idx="6">
                  <c:v>97132</c:v>
                </c:pt>
                <c:pt idx="8">
                  <c:v>129993</c:v>
                </c:pt>
                <c:pt idx="10">
                  <c:v>432702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D9-45E8-AB02-95308BD4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23216"/>
        <c:axId val="528024856"/>
      </c:barChart>
      <c:catAx>
        <c:axId val="5280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24856"/>
        <c:crosses val="autoZero"/>
        <c:auto val="1"/>
        <c:lblAlgn val="ctr"/>
        <c:lblOffset val="100"/>
        <c:noMultiLvlLbl val="0"/>
      </c:catAx>
      <c:valAx>
        <c:axId val="52802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2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total expenditure directed to 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Years'!$D$192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Years'!$E$192:$P$192</c:f>
              <c:numCache>
                <c:formatCode>0</c:formatCode>
                <c:ptCount val="12"/>
                <c:pt idx="0">
                  <c:v>50.919260316709035</c:v>
                </c:pt>
                <c:pt idx="2">
                  <c:v>56.164417011463065</c:v>
                </c:pt>
                <c:pt idx="4">
                  <c:v>33.828859422506866</c:v>
                </c:pt>
                <c:pt idx="6">
                  <c:v>15.259496279058492</c:v>
                </c:pt>
                <c:pt idx="8">
                  <c:v>44.029545294159163</c:v>
                </c:pt>
                <c:pt idx="10">
                  <c:v>45.227105165600427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F-45CD-B71C-1E2D9C65A2B8}"/>
            </c:ext>
          </c:extLst>
        </c:ser>
        <c:ser>
          <c:idx val="1"/>
          <c:order val="1"/>
          <c:tx>
            <c:strRef>
              <c:f>'All Years'!$D$193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Years'!$E$193:$P$193</c:f>
              <c:numCache>
                <c:formatCode>0</c:formatCode>
                <c:ptCount val="12"/>
                <c:pt idx="0">
                  <c:v>28.738891858323367</c:v>
                </c:pt>
                <c:pt idx="2">
                  <c:v>45.424570618280733</c:v>
                </c:pt>
                <c:pt idx="4">
                  <c:v>58.131139392829581</c:v>
                </c:pt>
                <c:pt idx="6">
                  <c:v>51.304823483135017</c:v>
                </c:pt>
                <c:pt idx="8">
                  <c:v>23.061689076934574</c:v>
                </c:pt>
                <c:pt idx="10">
                  <c:v>36.755194808097151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F-45CD-B71C-1E2D9C65A2B8}"/>
            </c:ext>
          </c:extLst>
        </c:ser>
        <c:ser>
          <c:idx val="2"/>
          <c:order val="2"/>
          <c:tx>
            <c:strRef>
              <c:f>'All Years'!$D$194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Years'!$E$194:$P$194</c:f>
              <c:numCache>
                <c:formatCode>0</c:formatCode>
                <c:ptCount val="12"/>
                <c:pt idx="0">
                  <c:v>37.020742608638628</c:v>
                </c:pt>
                <c:pt idx="2">
                  <c:v>41.32117255094083</c:v>
                </c:pt>
                <c:pt idx="4">
                  <c:v>48.816158059700605</c:v>
                </c:pt>
                <c:pt idx="6">
                  <c:v>31.09232342250229</c:v>
                </c:pt>
                <c:pt idx="8">
                  <c:v>20.982331447584457</c:v>
                </c:pt>
                <c:pt idx="10">
                  <c:v>35.362937282626191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F-45CD-B71C-1E2D9C65A2B8}"/>
            </c:ext>
          </c:extLst>
        </c:ser>
        <c:ser>
          <c:idx val="3"/>
          <c:order val="3"/>
          <c:tx>
            <c:strRef>
              <c:f>'All Years'!$D$195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Years'!$E$195:$P$195</c:f>
              <c:numCache>
                <c:formatCode>0</c:formatCode>
                <c:ptCount val="12"/>
                <c:pt idx="0">
                  <c:v>45.145467121296448</c:v>
                </c:pt>
                <c:pt idx="2">
                  <c:v>54.880346518938737</c:v>
                </c:pt>
                <c:pt idx="4">
                  <c:v>60.147247327360155</c:v>
                </c:pt>
                <c:pt idx="6">
                  <c:v>37.96453882693627</c:v>
                </c:pt>
                <c:pt idx="8">
                  <c:v>23.133162770273646</c:v>
                </c:pt>
                <c:pt idx="10">
                  <c:v>44.467733609316163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BF-45CD-B71C-1E2D9C65A2B8}"/>
            </c:ext>
          </c:extLst>
        </c:ser>
        <c:ser>
          <c:idx val="4"/>
          <c:order val="4"/>
          <c:tx>
            <c:strRef>
              <c:f>'All Years'!$D$196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Years'!$E$196:$P$196</c:f>
              <c:numCache>
                <c:formatCode>0</c:formatCode>
                <c:ptCount val="12"/>
                <c:pt idx="0">
                  <c:v>29.847654488267072</c:v>
                </c:pt>
                <c:pt idx="2">
                  <c:v>21.829178380464143</c:v>
                </c:pt>
                <c:pt idx="4">
                  <c:v>52.682681212629809</c:v>
                </c:pt>
                <c:pt idx="6">
                  <c:v>45.893842603431551</c:v>
                </c:pt>
                <c:pt idx="8">
                  <c:v>34.429154287630539</c:v>
                </c:pt>
                <c:pt idx="10">
                  <c:v>35.31641518390127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BF-45CD-B71C-1E2D9C65A2B8}"/>
            </c:ext>
          </c:extLst>
        </c:ser>
        <c:ser>
          <c:idx val="5"/>
          <c:order val="5"/>
          <c:tx>
            <c:strRef>
              <c:f>'All Years'!$D$197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Years'!$E$191:$P$191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Years'!$E$197:$P$197</c:f>
              <c:numCache>
                <c:formatCode>0</c:formatCode>
                <c:ptCount val="12"/>
                <c:pt idx="0">
                  <c:v>40.774139455257284</c:v>
                </c:pt>
                <c:pt idx="2">
                  <c:v>17.969867378456989</c:v>
                </c:pt>
                <c:pt idx="4">
                  <c:v>43.534008403420756</c:v>
                </c:pt>
                <c:pt idx="6">
                  <c:v>45.409654779761972</c:v>
                </c:pt>
                <c:pt idx="8">
                  <c:v>25.325114974434666</c:v>
                </c:pt>
                <c:pt idx="10">
                  <c:v>30.999054891799581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BF-45CD-B71C-1E2D9C65A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045328"/>
        <c:axId val="531042376"/>
      </c:barChart>
      <c:catAx>
        <c:axId val="5310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42376"/>
        <c:crosses val="autoZero"/>
        <c:auto val="1"/>
        <c:lblAlgn val="ctr"/>
        <c:lblOffset val="100"/>
        <c:noMultiLvlLbl val="0"/>
      </c:catAx>
      <c:valAx>
        <c:axId val="53104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much does it cost per student? (Fte PM students/total expenditure)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Years'!$D$213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Years'!$E$212:$P$212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Years'!$E$213:$P$213</c:f>
              <c:numCache>
                <c:formatCode>General</c:formatCode>
                <c:ptCount val="12"/>
                <c:pt idx="0">
                  <c:v>21671.416666666668</c:v>
                </c:pt>
                <c:pt idx="2">
                  <c:v>17277.75</c:v>
                </c:pt>
                <c:pt idx="4">
                  <c:v>8494.7777777777774</c:v>
                </c:pt>
                <c:pt idx="6">
                  <c:v>6026.0740740740739</c:v>
                </c:pt>
                <c:pt idx="8">
                  <c:v>28992.166666666668</c:v>
                </c:pt>
                <c:pt idx="10">
                  <c:v>15645.664335664336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7-4BA6-834D-AE19CF43A754}"/>
            </c:ext>
          </c:extLst>
        </c:ser>
        <c:ser>
          <c:idx val="1"/>
          <c:order val="1"/>
          <c:tx>
            <c:strRef>
              <c:f>'All Years'!$D$214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Years'!$E$212:$P$212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Years'!$E$214:$P$214</c:f>
              <c:numCache>
                <c:formatCode>General</c:formatCode>
                <c:ptCount val="12"/>
                <c:pt idx="0">
                  <c:v>22366.2</c:v>
                </c:pt>
                <c:pt idx="2">
                  <c:v>15600.5</c:v>
                </c:pt>
                <c:pt idx="4">
                  <c:v>11464.022727272728</c:v>
                </c:pt>
                <c:pt idx="6">
                  <c:v>22201.3</c:v>
                </c:pt>
                <c:pt idx="8">
                  <c:v>34442.550000000003</c:v>
                </c:pt>
                <c:pt idx="10">
                  <c:v>18996.801282051281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7-4BA6-834D-AE19CF43A754}"/>
            </c:ext>
          </c:extLst>
        </c:ser>
        <c:ser>
          <c:idx val="2"/>
          <c:order val="2"/>
          <c:tx>
            <c:strRef>
              <c:f>'All Years'!$D$215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Years'!$E$212:$P$212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Years'!$E$215:$P$215</c:f>
              <c:numCache>
                <c:formatCode>General</c:formatCode>
                <c:ptCount val="12"/>
                <c:pt idx="0">
                  <c:v>28470.615384615383</c:v>
                </c:pt>
                <c:pt idx="2">
                  <c:v>18601.333333333332</c:v>
                </c:pt>
                <c:pt idx="4">
                  <c:v>17564.228571428572</c:v>
                </c:pt>
                <c:pt idx="6">
                  <c:v>26244.666666666668</c:v>
                </c:pt>
                <c:pt idx="8">
                  <c:v>24536.064516129034</c:v>
                </c:pt>
                <c:pt idx="10">
                  <c:v>21998.589041095889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7-4BA6-834D-AE19CF43A754}"/>
            </c:ext>
          </c:extLst>
        </c:ser>
        <c:ser>
          <c:idx val="3"/>
          <c:order val="3"/>
          <c:tx>
            <c:strRef>
              <c:f>'All Years'!$D$216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Years'!$E$212:$P$212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Years'!$E$216:$P$216</c:f>
              <c:numCache>
                <c:formatCode>General</c:formatCode>
                <c:ptCount val="12"/>
                <c:pt idx="0">
                  <c:v>17073.033333333333</c:v>
                </c:pt>
                <c:pt idx="2">
                  <c:v>10750.222222222223</c:v>
                </c:pt>
                <c:pt idx="4">
                  <c:v>13240.277777777777</c:v>
                </c:pt>
                <c:pt idx="6">
                  <c:v>8793.823529411764</c:v>
                </c:pt>
                <c:pt idx="8">
                  <c:v>20738.56818181818</c:v>
                </c:pt>
                <c:pt idx="10">
                  <c:v>14044.646464646465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7-4BA6-834D-AE19CF43A754}"/>
            </c:ext>
          </c:extLst>
        </c:ser>
        <c:ser>
          <c:idx val="4"/>
          <c:order val="4"/>
          <c:tx>
            <c:strRef>
              <c:f>'All Years'!$D$217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Years'!$E$212:$P$212</c:f>
              <c:strCache>
                <c:ptCount val="12"/>
                <c:pt idx="0">
                  <c:v>HBEP</c:v>
                </c:pt>
                <c:pt idx="1">
                  <c:v>HBEP</c:v>
                </c:pt>
                <c:pt idx="2">
                  <c:v>LIP</c:v>
                </c:pt>
                <c:pt idx="3">
                  <c:v>LIP</c:v>
                </c:pt>
                <c:pt idx="4">
                  <c:v>MSCIP</c:v>
                </c:pt>
                <c:pt idx="5">
                  <c:v>MSCIP</c:v>
                </c:pt>
                <c:pt idx="6">
                  <c:v>NW</c:v>
                </c:pt>
                <c:pt idx="7">
                  <c:v>NW</c:v>
                </c:pt>
                <c:pt idx="8">
                  <c:v>SL</c:v>
                </c:pt>
                <c:pt idx="9">
                  <c:v>SL</c:v>
                </c:pt>
                <c:pt idx="10">
                  <c:v>TOTAL</c:v>
                </c:pt>
                <c:pt idx="11">
                  <c:v>TOTAL</c:v>
                </c:pt>
              </c:strCache>
            </c:strRef>
          </c:cat>
          <c:val>
            <c:numRef>
              <c:f>'All Years'!$E$217:$P$217</c:f>
              <c:numCache>
                <c:formatCode>General</c:formatCode>
                <c:ptCount val="12"/>
                <c:pt idx="0">
                  <c:v>23754.333333333332</c:v>
                </c:pt>
                <c:pt idx="2">
                  <c:v>21901.37837837838</c:v>
                </c:pt>
                <c:pt idx="4">
                  <c:v>10103.595238095239</c:v>
                </c:pt>
                <c:pt idx="6">
                  <c:v>19571.357142857141</c:v>
                </c:pt>
                <c:pt idx="8">
                  <c:v>22870.696969696968</c:v>
                </c:pt>
                <c:pt idx="10">
                  <c:v>18890.253333333334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C7-4BA6-834D-AE19CF43A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16960"/>
        <c:axId val="527955440"/>
      </c:barChart>
      <c:catAx>
        <c:axId val="5411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55440"/>
        <c:crosses val="autoZero"/>
        <c:auto val="1"/>
        <c:lblAlgn val="ctr"/>
        <c:lblOffset val="100"/>
        <c:noMultiLvlLbl val="0"/>
      </c:catAx>
      <c:valAx>
        <c:axId val="5279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1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LA Grant spent</a:t>
            </a:r>
            <a:r>
              <a:rPr lang="en-US" baseline="0"/>
              <a:t> by each Partnership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Years'!$D$265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Years'!$E$264:$O$264</c:f>
              <c:strCache>
                <c:ptCount val="11"/>
                <c:pt idx="0">
                  <c:v>HBEP</c:v>
                </c:pt>
                <c:pt idx="2">
                  <c:v>LIP</c:v>
                </c:pt>
                <c:pt idx="4">
                  <c:v>NW</c:v>
                </c:pt>
                <c:pt idx="6">
                  <c:v>MSCIP</c:v>
                </c:pt>
                <c:pt idx="8">
                  <c:v>SL</c:v>
                </c:pt>
                <c:pt idx="10">
                  <c:v>Total</c:v>
                </c:pt>
              </c:strCache>
            </c:strRef>
          </c:cat>
          <c:val>
            <c:numRef>
              <c:f>'All Years'!$E$265:$O$265</c:f>
              <c:numCache>
                <c:formatCode>0.0</c:formatCode>
                <c:ptCount val="11"/>
                <c:pt idx="0">
                  <c:v>139.74673551250319</c:v>
                </c:pt>
                <c:pt idx="2">
                  <c:v>188.7340748023432</c:v>
                </c:pt>
                <c:pt idx="4">
                  <c:v>58.454090307953898</c:v>
                </c:pt>
                <c:pt idx="6">
                  <c:v>84.574585160808908</c:v>
                </c:pt>
                <c:pt idx="8">
                  <c:v>137.41269817326113</c:v>
                </c:pt>
                <c:pt idx="10">
                  <c:v>125.54843172880383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C-4543-B620-1F049B514BDD}"/>
            </c:ext>
          </c:extLst>
        </c:ser>
        <c:ser>
          <c:idx val="1"/>
          <c:order val="1"/>
          <c:tx>
            <c:strRef>
              <c:f>'All Years'!$D$266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Years'!$E$264:$O$264</c:f>
              <c:strCache>
                <c:ptCount val="11"/>
                <c:pt idx="0">
                  <c:v>HBEP</c:v>
                </c:pt>
                <c:pt idx="2">
                  <c:v>LIP</c:v>
                </c:pt>
                <c:pt idx="4">
                  <c:v>NW</c:v>
                </c:pt>
                <c:pt idx="6">
                  <c:v>MSCIP</c:v>
                </c:pt>
                <c:pt idx="8">
                  <c:v>SL</c:v>
                </c:pt>
                <c:pt idx="10">
                  <c:v>Total</c:v>
                </c:pt>
              </c:strCache>
            </c:strRef>
          </c:cat>
          <c:val>
            <c:numRef>
              <c:f>'All Years'!$E$266:$O$266</c:f>
              <c:numCache>
                <c:formatCode>0.0</c:formatCode>
                <c:ptCount val="11"/>
                <c:pt idx="0">
                  <c:v>133.40326920265414</c:v>
                </c:pt>
                <c:pt idx="2">
                  <c:v>152.72094468614046</c:v>
                </c:pt>
                <c:pt idx="4">
                  <c:v>57.802630363575645</c:v>
                </c:pt>
                <c:pt idx="6">
                  <c:v>92.186463771960504</c:v>
                </c:pt>
                <c:pt idx="8">
                  <c:v>112.56889832249672</c:v>
                </c:pt>
                <c:pt idx="10">
                  <c:v>112.81180653284196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C-4543-B620-1F049B514BDD}"/>
            </c:ext>
          </c:extLst>
        </c:ser>
        <c:ser>
          <c:idx val="2"/>
          <c:order val="2"/>
          <c:tx>
            <c:strRef>
              <c:f>'All Years'!$D$267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Years'!$E$264:$O$264</c:f>
              <c:strCache>
                <c:ptCount val="11"/>
                <c:pt idx="0">
                  <c:v>HBEP</c:v>
                </c:pt>
                <c:pt idx="2">
                  <c:v>LIP</c:v>
                </c:pt>
                <c:pt idx="4">
                  <c:v>NW</c:v>
                </c:pt>
                <c:pt idx="6">
                  <c:v>MSCIP</c:v>
                </c:pt>
                <c:pt idx="8">
                  <c:v>SL</c:v>
                </c:pt>
                <c:pt idx="10">
                  <c:v>Total</c:v>
                </c:pt>
              </c:strCache>
            </c:strRef>
          </c:cat>
          <c:val>
            <c:numRef>
              <c:f>'All Years'!$E$267:$O$267</c:f>
              <c:numCache>
                <c:formatCode>0.0</c:formatCode>
                <c:ptCount val="11"/>
                <c:pt idx="0">
                  <c:v>159.29131689900103</c:v>
                </c:pt>
                <c:pt idx="2">
                  <c:v>166.04982855752638</c:v>
                </c:pt>
                <c:pt idx="4">
                  <c:v>159.20959217480478</c:v>
                </c:pt>
                <c:pt idx="6">
                  <c:v>156.1986542100064</c:v>
                </c:pt>
                <c:pt idx="8">
                  <c:v>111.46203807680732</c:v>
                </c:pt>
                <c:pt idx="10">
                  <c:v>145.57894074961217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C-4543-B620-1F049B51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321064"/>
        <c:axId val="458322704"/>
      </c:barChart>
      <c:catAx>
        <c:axId val="45832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22704"/>
        <c:crosses val="autoZero"/>
        <c:auto val="1"/>
        <c:lblAlgn val="ctr"/>
        <c:lblOffset val="100"/>
        <c:noMultiLvlLbl val="0"/>
      </c:catAx>
      <c:valAx>
        <c:axId val="4583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2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992245-486B-4B06-850E-B4B5A5984F05}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72EB72-1B27-440A-AE5E-63DC2F08A82A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AF1DA3-A439-437F-B3BC-30CF934EC37D}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A2DDEC-E00F-4B81-BA16-256C6D2AF666}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B82A6B-16F9-4411-99D2-63598708D67D}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9FA49D-DBBE-4E91-BBAC-B915F0187D41}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B917FE-1F82-4AA6-AF04-DCB9A89C03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01A941-CFB6-4DA0-AF62-F764474DCA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D7E89A-2A76-4553-8418-BE25734E41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6C9335-AA25-4FF4-8E86-12C281E57B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CB1E12-D57A-4EBF-8921-6FC3F10646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E57AD-D4FB-4821-AC24-6F93727376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252</xdr:row>
      <xdr:rowOff>142875</xdr:rowOff>
    </xdr:from>
    <xdr:to>
      <xdr:col>24</xdr:col>
      <xdr:colOff>304800</xdr:colOff>
      <xdr:row>269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71D46F9-AD4A-4C2F-A6F4-2EBF0BA45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5"/>
  <sheetViews>
    <sheetView topLeftCell="A193" workbookViewId="0">
      <selection activeCell="S227" sqref="S227"/>
    </sheetView>
  </sheetViews>
  <sheetFormatPr defaultRowHeight="12.75" x14ac:dyDescent="0.2"/>
  <cols>
    <col min="1" max="3" width="9.140625" style="1"/>
    <col min="4" max="4" width="7.140625" style="1" customWidth="1"/>
    <col min="5" max="16" width="7.7109375" style="1" customWidth="1"/>
    <col min="17" max="16384" width="9.140625" style="1"/>
  </cols>
  <sheetData>
    <row r="1" spans="1:16" x14ac:dyDescent="0.2">
      <c r="A1" s="3" t="s">
        <v>102</v>
      </c>
      <c r="B1" s="2"/>
      <c r="C1" s="2"/>
      <c r="D1" s="2"/>
    </row>
    <row r="2" spans="1:16" x14ac:dyDescent="0.2">
      <c r="E2" s="26" t="s">
        <v>15</v>
      </c>
      <c r="F2" s="26" t="s">
        <v>15</v>
      </c>
      <c r="G2" s="26" t="s">
        <v>16</v>
      </c>
      <c r="H2" s="26" t="s">
        <v>16</v>
      </c>
      <c r="I2" s="26" t="s">
        <v>81</v>
      </c>
      <c r="J2" s="26" t="s">
        <v>81</v>
      </c>
      <c r="K2" s="26" t="s">
        <v>17</v>
      </c>
      <c r="L2" s="26" t="s">
        <v>17</v>
      </c>
      <c r="M2" s="26" t="s">
        <v>19</v>
      </c>
      <c r="N2" s="26" t="s">
        <v>19</v>
      </c>
      <c r="O2" s="26" t="s">
        <v>20</v>
      </c>
      <c r="P2" s="26"/>
    </row>
    <row r="3" spans="1:16" x14ac:dyDescent="0.2">
      <c r="A3" s="3" t="s">
        <v>0</v>
      </c>
      <c r="E3" s="4"/>
      <c r="F3" s="4">
        <v>104709</v>
      </c>
      <c r="G3" s="5"/>
      <c r="H3" s="6">
        <v>82191</v>
      </c>
      <c r="I3" s="8"/>
      <c r="J3" s="8">
        <v>163360</v>
      </c>
      <c r="K3" s="7"/>
      <c r="L3" s="7">
        <v>0</v>
      </c>
      <c r="M3" s="9"/>
      <c r="N3" s="9">
        <v>115425</v>
      </c>
      <c r="O3" s="10"/>
      <c r="P3" s="11">
        <f>SUM(E3:N3)</f>
        <v>465685</v>
      </c>
    </row>
    <row r="4" spans="1:16" x14ac:dyDescent="0.2">
      <c r="E4" s="4"/>
      <c r="F4" s="4"/>
      <c r="G4" s="5"/>
      <c r="H4" s="5"/>
      <c r="I4" s="8"/>
      <c r="J4" s="8"/>
      <c r="K4" s="7"/>
      <c r="L4" s="7"/>
      <c r="M4" s="9"/>
      <c r="N4" s="9"/>
      <c r="O4" s="11">
        <f t="shared" ref="O4:O21" si="0">SUM(E4:N4)</f>
        <v>0</v>
      </c>
      <c r="P4" s="10"/>
    </row>
    <row r="5" spans="1:16" x14ac:dyDescent="0.2">
      <c r="A5" s="1" t="s">
        <v>1</v>
      </c>
      <c r="E5" s="12">
        <v>281208</v>
      </c>
      <c r="F5" s="4"/>
      <c r="G5" s="13">
        <v>195288</v>
      </c>
      <c r="H5" s="5"/>
      <c r="I5" s="15">
        <v>186277</v>
      </c>
      <c r="J5" s="8"/>
      <c r="K5" s="14">
        <v>211720</v>
      </c>
      <c r="L5" s="7"/>
      <c r="M5" s="16">
        <v>464051</v>
      </c>
      <c r="N5" s="9"/>
      <c r="O5" s="11">
        <f t="shared" si="0"/>
        <v>1338544</v>
      </c>
      <c r="P5" s="10"/>
    </row>
    <row r="6" spans="1:16" x14ac:dyDescent="0.2">
      <c r="A6" s="1" t="s">
        <v>2</v>
      </c>
      <c r="E6" s="12">
        <v>89430</v>
      </c>
      <c r="F6" s="4"/>
      <c r="G6" s="6">
        <v>168586</v>
      </c>
      <c r="H6" s="5"/>
      <c r="I6" s="15">
        <v>22000</v>
      </c>
      <c r="J6" s="8"/>
      <c r="K6" s="14">
        <v>3800</v>
      </c>
      <c r="L6" s="7"/>
      <c r="M6" s="16">
        <v>58189</v>
      </c>
      <c r="N6" s="9"/>
      <c r="O6" s="11">
        <f t="shared" si="0"/>
        <v>342005</v>
      </c>
      <c r="P6" s="10"/>
    </row>
    <row r="7" spans="1:16" x14ac:dyDescent="0.2">
      <c r="A7" s="1" t="s">
        <v>3</v>
      </c>
      <c r="E7" s="12">
        <v>0</v>
      </c>
      <c r="F7" s="4"/>
      <c r="G7" s="6">
        <v>0</v>
      </c>
      <c r="H7" s="5"/>
      <c r="I7" s="15"/>
      <c r="J7" s="8"/>
      <c r="K7" s="14">
        <v>0</v>
      </c>
      <c r="L7" s="7"/>
      <c r="M7" s="16">
        <v>0</v>
      </c>
      <c r="N7" s="9"/>
      <c r="O7" s="11">
        <f t="shared" si="0"/>
        <v>0</v>
      </c>
      <c r="P7" s="10"/>
    </row>
    <row r="8" spans="1:16" x14ac:dyDescent="0.2">
      <c r="E8" s="4"/>
      <c r="F8" s="4"/>
      <c r="G8" s="5"/>
      <c r="H8" s="5"/>
      <c r="I8" s="8"/>
      <c r="J8" s="8"/>
      <c r="K8" s="7"/>
      <c r="L8" s="7"/>
      <c r="M8" s="9"/>
      <c r="N8" s="9"/>
      <c r="O8" s="11">
        <f t="shared" si="0"/>
        <v>0</v>
      </c>
      <c r="P8" s="10"/>
    </row>
    <row r="9" spans="1:16" x14ac:dyDescent="0.2">
      <c r="A9" s="3" t="s">
        <v>4</v>
      </c>
      <c r="E9" s="4"/>
      <c r="F9" s="4">
        <f>SUM(E5:E7)</f>
        <v>370638</v>
      </c>
      <c r="G9" s="5"/>
      <c r="H9" s="6">
        <f>SUM(G5:G7)</f>
        <v>363874</v>
      </c>
      <c r="I9" s="8"/>
      <c r="J9" s="8">
        <f>SUM(I5:I7)</f>
        <v>208277</v>
      </c>
      <c r="K9" s="7"/>
      <c r="L9" s="7">
        <f>SUM(K5:K7)</f>
        <v>215520</v>
      </c>
      <c r="M9" s="9"/>
      <c r="N9" s="9">
        <f>SUM(M5:M7)</f>
        <v>522240</v>
      </c>
      <c r="O9" s="10"/>
      <c r="P9" s="11">
        <f>SUM(E9:N9)</f>
        <v>1680549</v>
      </c>
    </row>
    <row r="10" spans="1:16" x14ac:dyDescent="0.2">
      <c r="E10" s="4"/>
      <c r="F10" s="4"/>
      <c r="G10" s="5"/>
      <c r="H10" s="5"/>
      <c r="I10" s="8"/>
      <c r="J10" s="8"/>
      <c r="K10" s="7"/>
      <c r="L10" s="7"/>
      <c r="M10" s="9"/>
      <c r="N10" s="9"/>
      <c r="O10" s="11">
        <f t="shared" si="0"/>
        <v>0</v>
      </c>
      <c r="P10" s="10"/>
    </row>
    <row r="11" spans="1:16" x14ac:dyDescent="0.2">
      <c r="A11" s="1" t="s">
        <v>5</v>
      </c>
      <c r="E11" s="12">
        <v>124191</v>
      </c>
      <c r="F11" s="4"/>
      <c r="G11" s="13">
        <v>73881</v>
      </c>
      <c r="H11" s="5"/>
      <c r="I11" s="15">
        <v>57200</v>
      </c>
      <c r="J11" s="8"/>
      <c r="K11" s="14">
        <v>0</v>
      </c>
      <c r="L11" s="7"/>
      <c r="M11" s="16">
        <v>203711</v>
      </c>
      <c r="N11" s="9"/>
      <c r="O11" s="11">
        <f t="shared" si="0"/>
        <v>458983</v>
      </c>
      <c r="P11" s="10"/>
    </row>
    <row r="12" spans="1:16" x14ac:dyDescent="0.2">
      <c r="A12" s="1" t="s">
        <v>6</v>
      </c>
      <c r="E12" s="12">
        <v>12520</v>
      </c>
      <c r="F12" s="4"/>
      <c r="G12" s="13">
        <v>38808</v>
      </c>
      <c r="H12" s="5"/>
      <c r="I12" s="15">
        <v>3850</v>
      </c>
      <c r="J12" s="8"/>
      <c r="K12" s="14">
        <v>59588</v>
      </c>
      <c r="L12" s="7"/>
      <c r="M12" s="16">
        <v>86415</v>
      </c>
      <c r="N12" s="9"/>
      <c r="O12" s="11">
        <f t="shared" si="0"/>
        <v>201181</v>
      </c>
      <c r="P12" s="10"/>
    </row>
    <row r="13" spans="1:16" x14ac:dyDescent="0.2">
      <c r="A13" s="1" t="s">
        <v>7</v>
      </c>
      <c r="E13" s="12">
        <v>0</v>
      </c>
      <c r="F13" s="4"/>
      <c r="G13" s="6">
        <v>0</v>
      </c>
      <c r="H13" s="5"/>
      <c r="I13" s="15">
        <v>0</v>
      </c>
      <c r="J13" s="8"/>
      <c r="K13" s="14">
        <v>0</v>
      </c>
      <c r="L13" s="7"/>
      <c r="M13" s="16">
        <v>0</v>
      </c>
      <c r="N13" s="9"/>
      <c r="O13" s="11">
        <f t="shared" si="0"/>
        <v>0</v>
      </c>
      <c r="P13" s="10"/>
    </row>
    <row r="14" spans="1:16" x14ac:dyDescent="0.2">
      <c r="A14" s="1" t="s">
        <v>8</v>
      </c>
      <c r="E14" s="12">
        <v>0</v>
      </c>
      <c r="F14" s="4"/>
      <c r="G14" s="6">
        <v>0</v>
      </c>
      <c r="H14" s="6"/>
      <c r="I14" s="15">
        <v>0</v>
      </c>
      <c r="J14" s="8"/>
      <c r="K14" s="14">
        <v>0</v>
      </c>
      <c r="L14" s="7"/>
      <c r="M14" s="16">
        <v>0</v>
      </c>
      <c r="N14" s="9"/>
      <c r="O14" s="11">
        <f t="shared" si="0"/>
        <v>0</v>
      </c>
      <c r="P14" s="10"/>
    </row>
    <row r="15" spans="1:16" x14ac:dyDescent="0.2">
      <c r="A15" s="1" t="s">
        <v>9</v>
      </c>
      <c r="E15" s="12">
        <v>0</v>
      </c>
      <c r="F15" s="4"/>
      <c r="G15" s="6">
        <v>0</v>
      </c>
      <c r="H15" s="6"/>
      <c r="I15" s="17">
        <v>0</v>
      </c>
      <c r="J15" s="8"/>
      <c r="K15" s="14">
        <v>0</v>
      </c>
      <c r="L15" s="7"/>
      <c r="M15" s="16">
        <v>0</v>
      </c>
      <c r="N15" s="9"/>
      <c r="O15" s="11">
        <f t="shared" si="0"/>
        <v>0</v>
      </c>
      <c r="P15" s="10"/>
    </row>
    <row r="16" spans="1:16" x14ac:dyDescent="0.2">
      <c r="A16" s="1" t="s">
        <v>10</v>
      </c>
      <c r="E16" s="12">
        <v>200102</v>
      </c>
      <c r="F16" s="4"/>
      <c r="G16" s="6">
        <v>207008</v>
      </c>
      <c r="H16" s="5"/>
      <c r="I16" s="15">
        <v>53295</v>
      </c>
      <c r="J16" s="8"/>
      <c r="K16" s="14">
        <v>18885</v>
      </c>
      <c r="L16" s="7"/>
      <c r="M16" s="16">
        <v>280761</v>
      </c>
      <c r="N16" s="9"/>
      <c r="O16" s="11">
        <f t="shared" si="0"/>
        <v>760051</v>
      </c>
      <c r="P16" s="10"/>
    </row>
    <row r="17" spans="1:16" x14ac:dyDescent="0.2">
      <c r="A17" s="1" t="s">
        <v>11</v>
      </c>
      <c r="E17" s="12">
        <v>56166</v>
      </c>
      <c r="F17" s="4"/>
      <c r="G17" s="13">
        <v>48878</v>
      </c>
      <c r="H17" s="5"/>
      <c r="I17" s="15">
        <v>43198</v>
      </c>
      <c r="J17" s="8"/>
      <c r="K17" s="14">
        <v>45286</v>
      </c>
      <c r="L17" s="7"/>
      <c r="M17" s="16">
        <v>66778</v>
      </c>
      <c r="N17" s="9"/>
      <c r="O17" s="11">
        <f t="shared" si="0"/>
        <v>260306</v>
      </c>
      <c r="P17" s="10"/>
    </row>
    <row r="18" spans="1:16" x14ac:dyDescent="0.2">
      <c r="A18" s="1" t="s">
        <v>12</v>
      </c>
      <c r="E18" s="12">
        <v>0</v>
      </c>
      <c r="F18" s="4"/>
      <c r="G18" s="6">
        <v>0</v>
      </c>
      <c r="H18" s="5"/>
      <c r="I18" s="15">
        <v>0</v>
      </c>
      <c r="J18" s="8"/>
      <c r="K18" s="14"/>
      <c r="L18" s="7"/>
      <c r="M18" s="16"/>
      <c r="N18" s="9"/>
      <c r="O18" s="11">
        <f t="shared" si="0"/>
        <v>0</v>
      </c>
      <c r="P18" s="10"/>
    </row>
    <row r="19" spans="1:16" x14ac:dyDescent="0.2">
      <c r="E19" s="4"/>
      <c r="F19" s="4"/>
      <c r="G19" s="6"/>
      <c r="H19" s="5"/>
      <c r="I19" s="8"/>
      <c r="J19" s="8"/>
      <c r="K19" s="7"/>
      <c r="L19" s="7"/>
      <c r="M19" s="9"/>
      <c r="N19" s="9"/>
      <c r="O19" s="11">
        <f t="shared" si="0"/>
        <v>0</v>
      </c>
      <c r="P19" s="10"/>
    </row>
    <row r="20" spans="1:16" x14ac:dyDescent="0.2">
      <c r="A20" s="3" t="s">
        <v>13</v>
      </c>
      <c r="E20" s="4"/>
      <c r="F20" s="4">
        <f>SUM(E11:E18)</f>
        <v>392979</v>
      </c>
      <c r="G20" s="6"/>
      <c r="H20" s="6">
        <f>SUM(G11:G18)</f>
        <v>368575</v>
      </c>
      <c r="I20" s="8"/>
      <c r="J20" s="8">
        <f>SUM(I11:I18)</f>
        <v>157543</v>
      </c>
      <c r="K20" s="7"/>
      <c r="L20" s="7">
        <f>SUM(K11:K18)</f>
        <v>123759</v>
      </c>
      <c r="M20" s="9"/>
      <c r="N20" s="9">
        <f>SUM(M11:M18)</f>
        <v>637665</v>
      </c>
      <c r="O20" s="10"/>
      <c r="P20" s="11">
        <f>SUM(E20:N20)</f>
        <v>1680521</v>
      </c>
    </row>
    <row r="21" spans="1:16" x14ac:dyDescent="0.2">
      <c r="E21" s="4"/>
      <c r="F21" s="4"/>
      <c r="G21" s="6"/>
      <c r="H21" s="5"/>
      <c r="I21" s="8"/>
      <c r="J21" s="8"/>
      <c r="K21" s="7"/>
      <c r="L21" s="7"/>
      <c r="M21" s="9"/>
      <c r="N21" s="9"/>
      <c r="O21" s="11">
        <f t="shared" si="0"/>
        <v>0</v>
      </c>
      <c r="P21" s="10"/>
    </row>
    <row r="22" spans="1:16" x14ac:dyDescent="0.2">
      <c r="A22" s="3" t="s">
        <v>14</v>
      </c>
      <c r="E22" s="4"/>
      <c r="F22" s="4">
        <f>F3+F9-F20</f>
        <v>82368</v>
      </c>
      <c r="G22" s="6"/>
      <c r="H22" s="6">
        <f>H3+H9-H20</f>
        <v>77490</v>
      </c>
      <c r="I22" s="8"/>
      <c r="J22" s="8">
        <f>J3+J9-J20</f>
        <v>214094</v>
      </c>
      <c r="K22" s="7"/>
      <c r="L22" s="7">
        <f>L3+L9-L20</f>
        <v>91761</v>
      </c>
      <c r="M22" s="9"/>
      <c r="N22" s="9">
        <f>N3+N9-N20</f>
        <v>0</v>
      </c>
      <c r="O22" s="10"/>
      <c r="P22" s="11">
        <f>SUM(E22:N22)</f>
        <v>465713</v>
      </c>
    </row>
    <row r="24" spans="1:16" x14ac:dyDescent="0.2">
      <c r="A24" s="3" t="s">
        <v>101</v>
      </c>
      <c r="B24" s="2"/>
      <c r="C24" s="2"/>
      <c r="D24" s="2"/>
    </row>
    <row r="25" spans="1:16" x14ac:dyDescent="0.2">
      <c r="E25" s="26" t="s">
        <v>15</v>
      </c>
      <c r="F25" s="26" t="s">
        <v>15</v>
      </c>
      <c r="G25" s="26" t="s">
        <v>16</v>
      </c>
      <c r="H25" s="26" t="s">
        <v>16</v>
      </c>
      <c r="I25" s="26" t="s">
        <v>81</v>
      </c>
      <c r="J25" s="26" t="s">
        <v>81</v>
      </c>
      <c r="K25" s="26" t="s">
        <v>17</v>
      </c>
      <c r="L25" s="26" t="s">
        <v>17</v>
      </c>
      <c r="M25" s="26" t="s">
        <v>19</v>
      </c>
      <c r="N25" s="26" t="s">
        <v>19</v>
      </c>
      <c r="O25" s="26" t="s">
        <v>20</v>
      </c>
      <c r="P25" s="26"/>
    </row>
    <row r="26" spans="1:16" x14ac:dyDescent="0.2">
      <c r="A26" s="3" t="s">
        <v>0</v>
      </c>
      <c r="E26" s="4"/>
      <c r="F26" s="4">
        <f>F22</f>
        <v>82368</v>
      </c>
      <c r="G26" s="5"/>
      <c r="H26" s="6">
        <f>H22</f>
        <v>77490</v>
      </c>
      <c r="I26" s="8"/>
      <c r="J26" s="8">
        <f>J22</f>
        <v>214094</v>
      </c>
      <c r="K26" s="7"/>
      <c r="L26" s="7">
        <f>L22</f>
        <v>91761</v>
      </c>
      <c r="M26" s="9"/>
      <c r="N26" s="9">
        <f>N22</f>
        <v>0</v>
      </c>
      <c r="O26" s="10"/>
      <c r="P26" s="11">
        <f>SUM(E26:N26)</f>
        <v>465713</v>
      </c>
    </row>
    <row r="27" spans="1:16" x14ac:dyDescent="0.2">
      <c r="E27" s="4"/>
      <c r="F27" s="4"/>
      <c r="G27" s="5"/>
      <c r="H27" s="5"/>
      <c r="I27" s="8"/>
      <c r="J27" s="8"/>
      <c r="K27" s="7"/>
      <c r="L27" s="7"/>
      <c r="M27" s="9"/>
      <c r="N27" s="9"/>
      <c r="O27" s="11">
        <f t="shared" ref="O27:O42" si="1">SUM(E27:N27)</f>
        <v>0</v>
      </c>
      <c r="P27" s="10"/>
    </row>
    <row r="28" spans="1:16" x14ac:dyDescent="0.2">
      <c r="A28" s="1" t="s">
        <v>1</v>
      </c>
      <c r="E28" s="12">
        <v>389881</v>
      </c>
      <c r="F28" s="4"/>
      <c r="G28" s="13">
        <v>362025</v>
      </c>
      <c r="H28" s="5"/>
      <c r="I28" s="15">
        <v>331732</v>
      </c>
      <c r="J28" s="8"/>
      <c r="K28" s="14">
        <v>281482</v>
      </c>
      <c r="L28" s="7"/>
      <c r="M28" s="16">
        <v>618121</v>
      </c>
      <c r="N28" s="9"/>
      <c r="O28" s="11">
        <f t="shared" si="1"/>
        <v>1983241</v>
      </c>
      <c r="P28" s="10"/>
    </row>
    <row r="29" spans="1:16" x14ac:dyDescent="0.2">
      <c r="A29" s="1" t="s">
        <v>2</v>
      </c>
      <c r="E29" s="12">
        <v>73443</v>
      </c>
      <c r="F29" s="4"/>
      <c r="G29" s="6">
        <v>130881</v>
      </c>
      <c r="H29" s="5"/>
      <c r="I29" s="15">
        <v>3150</v>
      </c>
      <c r="J29" s="8"/>
      <c r="K29" s="14">
        <v>0</v>
      </c>
      <c r="L29" s="7"/>
      <c r="M29" s="16">
        <v>60115</v>
      </c>
      <c r="N29" s="9"/>
      <c r="O29" s="11">
        <f t="shared" si="1"/>
        <v>267589</v>
      </c>
      <c r="P29" s="10"/>
    </row>
    <row r="30" spans="1:16" x14ac:dyDescent="0.2">
      <c r="A30" s="1" t="s">
        <v>3</v>
      </c>
      <c r="E30" s="12">
        <v>27820</v>
      </c>
      <c r="F30" s="4"/>
      <c r="G30" s="6">
        <v>29000</v>
      </c>
      <c r="H30" s="5"/>
      <c r="I30" s="15">
        <v>0</v>
      </c>
      <c r="J30" s="8"/>
      <c r="K30" s="14">
        <v>0</v>
      </c>
      <c r="L30" s="7"/>
      <c r="M30" s="16">
        <v>0</v>
      </c>
      <c r="N30" s="9"/>
      <c r="O30" s="11">
        <f t="shared" si="1"/>
        <v>56820</v>
      </c>
      <c r="P30" s="10"/>
    </row>
    <row r="31" spans="1:16" x14ac:dyDescent="0.2">
      <c r="E31" s="4"/>
      <c r="F31" s="4"/>
      <c r="G31" s="5"/>
      <c r="H31" s="5"/>
      <c r="I31" s="8"/>
      <c r="J31" s="8"/>
      <c r="K31" s="7"/>
      <c r="L31" s="7"/>
      <c r="M31" s="9"/>
      <c r="N31" s="9"/>
      <c r="O31" s="11">
        <f t="shared" si="1"/>
        <v>0</v>
      </c>
      <c r="P31" s="10"/>
    </row>
    <row r="32" spans="1:16" x14ac:dyDescent="0.2">
      <c r="A32" s="3" t="s">
        <v>4</v>
      </c>
      <c r="E32" s="4"/>
      <c r="F32" s="4">
        <f>SUM(E28:E30)</f>
        <v>491144</v>
      </c>
      <c r="G32" s="5"/>
      <c r="H32" s="6">
        <f>SUM(G28:G30)</f>
        <v>521906</v>
      </c>
      <c r="I32" s="8"/>
      <c r="J32" s="8">
        <f>SUM(I28:I30)</f>
        <v>334882</v>
      </c>
      <c r="K32" s="7"/>
      <c r="L32" s="7">
        <f>SUM(K28:K30)</f>
        <v>281482</v>
      </c>
      <c r="M32" s="9"/>
      <c r="N32" s="9">
        <f>SUM(M28:M30)</f>
        <v>678236</v>
      </c>
      <c r="O32" s="10"/>
      <c r="P32" s="11">
        <f>SUM(E32:N32)</f>
        <v>2307650</v>
      </c>
    </row>
    <row r="33" spans="1:16" x14ac:dyDescent="0.2">
      <c r="E33" s="4"/>
      <c r="F33" s="4"/>
      <c r="G33" s="5"/>
      <c r="H33" s="5"/>
      <c r="I33" s="8"/>
      <c r="J33" s="8"/>
      <c r="K33" s="7"/>
      <c r="L33" s="7"/>
      <c r="M33" s="9"/>
      <c r="N33" s="9"/>
      <c r="O33" s="11">
        <f t="shared" si="1"/>
        <v>0</v>
      </c>
      <c r="P33" s="10"/>
    </row>
    <row r="34" spans="1:16" x14ac:dyDescent="0.2">
      <c r="A34" s="1" t="s">
        <v>5</v>
      </c>
      <c r="E34" s="12">
        <v>186519</v>
      </c>
      <c r="F34" s="4"/>
      <c r="G34" s="13">
        <v>191570</v>
      </c>
      <c r="H34" s="5"/>
      <c r="I34" s="15">
        <v>54412</v>
      </c>
      <c r="J34" s="8"/>
      <c r="K34" s="14">
        <v>38305</v>
      </c>
      <c r="L34" s="7"/>
      <c r="M34" s="16">
        <v>273521</v>
      </c>
      <c r="N34" s="9"/>
      <c r="O34" s="11">
        <f t="shared" si="1"/>
        <v>744327</v>
      </c>
      <c r="P34" s="10"/>
    </row>
    <row r="35" spans="1:16" x14ac:dyDescent="0.2">
      <c r="A35" s="1" t="s">
        <v>6</v>
      </c>
      <c r="E35" s="12">
        <v>21253</v>
      </c>
      <c r="F35" s="4"/>
      <c r="G35" s="13">
        <v>3790</v>
      </c>
      <c r="H35" s="5"/>
      <c r="I35" s="15">
        <v>11762</v>
      </c>
      <c r="J35" s="8"/>
      <c r="K35" s="14">
        <v>7696</v>
      </c>
      <c r="L35" s="7"/>
      <c r="M35" s="16">
        <v>59065</v>
      </c>
      <c r="N35" s="9"/>
      <c r="O35" s="11">
        <f t="shared" si="1"/>
        <v>103566</v>
      </c>
      <c r="P35" s="10"/>
    </row>
    <row r="36" spans="1:16" x14ac:dyDescent="0.2">
      <c r="A36" s="1" t="s">
        <v>7</v>
      </c>
      <c r="E36" s="12">
        <v>70793</v>
      </c>
      <c r="F36" s="4"/>
      <c r="G36" s="6">
        <v>11113</v>
      </c>
      <c r="H36" s="5"/>
      <c r="I36" s="15">
        <v>6320</v>
      </c>
      <c r="J36" s="8"/>
      <c r="K36" s="14">
        <v>4005</v>
      </c>
      <c r="L36" s="7"/>
      <c r="M36" s="16">
        <v>48536</v>
      </c>
      <c r="N36" s="9"/>
      <c r="O36" s="11">
        <f t="shared" si="1"/>
        <v>140767</v>
      </c>
      <c r="P36" s="10"/>
    </row>
    <row r="37" spans="1:16" x14ac:dyDescent="0.2">
      <c r="A37" s="1" t="s">
        <v>8</v>
      </c>
      <c r="E37" s="12">
        <v>0</v>
      </c>
      <c r="F37" s="4"/>
      <c r="G37" s="6">
        <v>0</v>
      </c>
      <c r="H37" s="6"/>
      <c r="I37" s="15">
        <v>0</v>
      </c>
      <c r="J37" s="8"/>
      <c r="K37" s="14">
        <v>0</v>
      </c>
      <c r="L37" s="7"/>
      <c r="M37" s="16">
        <v>0</v>
      </c>
      <c r="N37" s="9"/>
      <c r="O37" s="11">
        <f t="shared" si="1"/>
        <v>0</v>
      </c>
      <c r="P37" s="10"/>
    </row>
    <row r="38" spans="1:16" x14ac:dyDescent="0.2">
      <c r="A38" s="1" t="s">
        <v>9</v>
      </c>
      <c r="E38" s="12">
        <v>0</v>
      </c>
      <c r="F38" s="4"/>
      <c r="G38" s="6">
        <v>5156</v>
      </c>
      <c r="H38" s="6"/>
      <c r="I38" s="17">
        <v>1254</v>
      </c>
      <c r="J38" s="8"/>
      <c r="K38" s="14">
        <v>12680</v>
      </c>
      <c r="L38" s="7"/>
      <c r="M38" s="16">
        <v>28514</v>
      </c>
      <c r="N38" s="9"/>
      <c r="O38" s="11">
        <f t="shared" si="1"/>
        <v>47604</v>
      </c>
      <c r="P38" s="10"/>
    </row>
    <row r="39" spans="1:16" x14ac:dyDescent="0.2">
      <c r="A39" s="1" t="s">
        <v>10</v>
      </c>
      <c r="E39" s="12">
        <v>149475</v>
      </c>
      <c r="F39" s="4"/>
      <c r="G39" s="6">
        <v>251147</v>
      </c>
      <c r="H39" s="5"/>
      <c r="I39" s="15">
        <v>177772</v>
      </c>
      <c r="J39" s="8"/>
      <c r="K39" s="14">
        <v>83475</v>
      </c>
      <c r="L39" s="7"/>
      <c r="M39" s="16">
        <v>160466</v>
      </c>
      <c r="N39" s="9"/>
      <c r="O39" s="11">
        <f t="shared" si="1"/>
        <v>822335</v>
      </c>
      <c r="P39" s="10"/>
    </row>
    <row r="40" spans="1:16" x14ac:dyDescent="0.2">
      <c r="A40" s="1" t="s">
        <v>11</v>
      </c>
      <c r="E40" s="12">
        <v>78833</v>
      </c>
      <c r="F40" s="4"/>
      <c r="G40" s="13">
        <v>85937</v>
      </c>
      <c r="H40" s="5"/>
      <c r="I40" s="15">
        <v>52229</v>
      </c>
      <c r="J40" s="8"/>
      <c r="K40" s="14">
        <v>16543</v>
      </c>
      <c r="L40" s="7"/>
      <c r="M40" s="16">
        <v>103887</v>
      </c>
      <c r="N40" s="9"/>
      <c r="O40" s="11">
        <f t="shared" si="1"/>
        <v>337429</v>
      </c>
      <c r="P40" s="10"/>
    </row>
    <row r="41" spans="1:16" x14ac:dyDescent="0.2">
      <c r="A41" s="1" t="s">
        <v>12</v>
      </c>
      <c r="E41" s="12">
        <v>13241</v>
      </c>
      <c r="F41" s="4"/>
      <c r="G41" s="6">
        <v>4175</v>
      </c>
      <c r="H41" s="5"/>
      <c r="I41" s="15">
        <v>2063</v>
      </c>
      <c r="J41" s="8"/>
      <c r="K41" s="14">
        <v>0</v>
      </c>
      <c r="L41" s="7"/>
      <c r="M41" s="16">
        <v>21823</v>
      </c>
      <c r="N41" s="9"/>
      <c r="O41" s="11">
        <f t="shared" si="1"/>
        <v>41302</v>
      </c>
      <c r="P41" s="10"/>
    </row>
    <row r="42" spans="1:16" x14ac:dyDescent="0.2">
      <c r="E42" s="4"/>
      <c r="F42" s="4"/>
      <c r="G42" s="6"/>
      <c r="H42" s="5"/>
      <c r="I42" s="8"/>
      <c r="J42" s="8"/>
      <c r="K42" s="7"/>
      <c r="L42" s="7"/>
      <c r="M42" s="9"/>
      <c r="N42" s="9"/>
      <c r="O42" s="11">
        <f t="shared" si="1"/>
        <v>0</v>
      </c>
      <c r="P42" s="10"/>
    </row>
    <row r="43" spans="1:16" x14ac:dyDescent="0.2">
      <c r="A43" s="3" t="s">
        <v>13</v>
      </c>
      <c r="E43" s="4"/>
      <c r="F43" s="4">
        <f>SUM(E34:E41)</f>
        <v>520114</v>
      </c>
      <c r="G43" s="6"/>
      <c r="H43" s="6">
        <f>SUM(G34:G41)</f>
        <v>552888</v>
      </c>
      <c r="I43" s="8"/>
      <c r="J43" s="8">
        <f>SUM(I34:I41)</f>
        <v>305812</v>
      </c>
      <c r="K43" s="7"/>
      <c r="L43" s="7">
        <f>SUM(K34:K41)</f>
        <v>162704</v>
      </c>
      <c r="M43" s="9"/>
      <c r="N43" s="9">
        <f>SUM(M34:M41)</f>
        <v>695812</v>
      </c>
      <c r="O43" s="10"/>
      <c r="P43" s="11">
        <f>SUM(E43:N43)</f>
        <v>2237330</v>
      </c>
    </row>
    <row r="44" spans="1:16" x14ac:dyDescent="0.2">
      <c r="E44" s="4"/>
      <c r="F44" s="4"/>
      <c r="G44" s="6"/>
      <c r="H44" s="5"/>
      <c r="I44" s="8"/>
      <c r="J44" s="8"/>
      <c r="K44" s="7"/>
      <c r="L44" s="7"/>
      <c r="M44" s="9"/>
      <c r="N44" s="9"/>
      <c r="O44" s="10"/>
      <c r="P44" s="11">
        <f>SUM(E44:N44)</f>
        <v>0</v>
      </c>
    </row>
    <row r="45" spans="1:16" x14ac:dyDescent="0.2">
      <c r="A45" s="3" t="s">
        <v>14</v>
      </c>
      <c r="E45" s="4"/>
      <c r="F45" s="4">
        <f>F26+F32-F43</f>
        <v>53398</v>
      </c>
      <c r="G45" s="6"/>
      <c r="H45" s="6">
        <f>H26+H32-H43</f>
        <v>46508</v>
      </c>
      <c r="I45" s="8"/>
      <c r="J45" s="8">
        <f>J26+J32-J43</f>
        <v>243164</v>
      </c>
      <c r="K45" s="7"/>
      <c r="L45" s="7">
        <f>L26+L32-L43</f>
        <v>210539</v>
      </c>
      <c r="M45" s="9"/>
      <c r="N45" s="9">
        <f>N26+N32-N43</f>
        <v>-17576</v>
      </c>
      <c r="O45" s="10"/>
      <c r="P45" s="11">
        <f>SUM(E45:N45)</f>
        <v>536033</v>
      </c>
    </row>
    <row r="47" spans="1:16" x14ac:dyDescent="0.2">
      <c r="A47" s="3" t="s">
        <v>100</v>
      </c>
      <c r="B47" s="2"/>
      <c r="C47" s="2"/>
      <c r="D47" s="2"/>
    </row>
    <row r="48" spans="1:16" x14ac:dyDescent="0.2">
      <c r="E48" s="26" t="s">
        <v>15</v>
      </c>
      <c r="F48" s="26" t="s">
        <v>15</v>
      </c>
      <c r="G48" s="26" t="s">
        <v>16</v>
      </c>
      <c r="H48" s="26" t="s">
        <v>16</v>
      </c>
      <c r="I48" s="26" t="s">
        <v>81</v>
      </c>
      <c r="J48" s="26" t="s">
        <v>81</v>
      </c>
      <c r="K48" s="26" t="s">
        <v>17</v>
      </c>
      <c r="L48" s="26" t="s">
        <v>17</v>
      </c>
      <c r="M48" s="26" t="s">
        <v>19</v>
      </c>
      <c r="N48" s="26" t="s">
        <v>19</v>
      </c>
      <c r="O48" s="26" t="s">
        <v>20</v>
      </c>
      <c r="P48" s="26"/>
    </row>
    <row r="49" spans="1:16" x14ac:dyDescent="0.2">
      <c r="A49" s="3" t="s">
        <v>0</v>
      </c>
      <c r="E49" s="4"/>
      <c r="F49" s="4">
        <f>F45</f>
        <v>53398</v>
      </c>
      <c r="G49" s="5"/>
      <c r="H49" s="6">
        <f>H45</f>
        <v>46508</v>
      </c>
      <c r="I49" s="8"/>
      <c r="J49" s="8">
        <f>J45</f>
        <v>243164</v>
      </c>
      <c r="K49" s="7"/>
      <c r="L49" s="7">
        <f>L45</f>
        <v>210539</v>
      </c>
      <c r="M49" s="9"/>
      <c r="N49" s="9">
        <f>N45</f>
        <v>-17576</v>
      </c>
      <c r="O49" s="10"/>
      <c r="P49" s="11">
        <f>SUM(E49:N49)</f>
        <v>536033</v>
      </c>
    </row>
    <row r="50" spans="1:16" x14ac:dyDescent="0.2">
      <c r="E50" s="4"/>
      <c r="F50" s="4"/>
      <c r="G50" s="5"/>
      <c r="H50" s="5"/>
      <c r="I50" s="8"/>
      <c r="J50" s="8"/>
      <c r="K50" s="7"/>
      <c r="L50" s="7"/>
      <c r="M50" s="9"/>
      <c r="N50" s="9"/>
      <c r="O50" s="11">
        <f t="shared" ref="O50:O65" si="2">SUM(E50:N50)</f>
        <v>0</v>
      </c>
      <c r="P50" s="10"/>
    </row>
    <row r="51" spans="1:16" x14ac:dyDescent="0.2">
      <c r="A51" s="1" t="s">
        <v>1</v>
      </c>
      <c r="E51" s="12">
        <v>421232</v>
      </c>
      <c r="F51" s="4"/>
      <c r="G51" s="13">
        <v>394593</v>
      </c>
      <c r="H51" s="5"/>
      <c r="I51" s="15">
        <v>322933</v>
      </c>
      <c r="J51" s="8"/>
      <c r="K51" s="14">
        <v>278894</v>
      </c>
      <c r="L51" s="7"/>
      <c r="M51" s="16">
        <v>618014</v>
      </c>
      <c r="N51" s="9"/>
      <c r="O51" s="11">
        <f t="shared" si="2"/>
        <v>2035666</v>
      </c>
      <c r="P51" s="10"/>
    </row>
    <row r="52" spans="1:16" x14ac:dyDescent="0.2">
      <c r="A52" s="1" t="s">
        <v>2</v>
      </c>
      <c r="E52" s="12">
        <v>113050</v>
      </c>
      <c r="F52" s="4"/>
      <c r="G52" s="6">
        <v>137888</v>
      </c>
      <c r="H52" s="5"/>
      <c r="I52" s="15">
        <v>68119</v>
      </c>
      <c r="J52" s="8"/>
      <c r="K52" s="14">
        <v>0</v>
      </c>
      <c r="L52" s="7"/>
      <c r="M52" s="16">
        <v>88584</v>
      </c>
      <c r="N52" s="9"/>
      <c r="O52" s="11">
        <f t="shared" si="2"/>
        <v>407641</v>
      </c>
      <c r="P52" s="10"/>
    </row>
    <row r="53" spans="1:16" x14ac:dyDescent="0.2">
      <c r="A53" s="1" t="s">
        <v>3</v>
      </c>
      <c r="E53" s="12">
        <v>20639</v>
      </c>
      <c r="F53" s="4"/>
      <c r="G53" s="6">
        <v>86213</v>
      </c>
      <c r="H53" s="5"/>
      <c r="I53" s="15">
        <v>0</v>
      </c>
      <c r="J53" s="8"/>
      <c r="K53" s="14">
        <v>0</v>
      </c>
      <c r="L53" s="7"/>
      <c r="M53" s="16">
        <v>0</v>
      </c>
      <c r="N53" s="9"/>
      <c r="O53" s="11">
        <f t="shared" si="2"/>
        <v>106852</v>
      </c>
      <c r="P53" s="10"/>
    </row>
    <row r="54" spans="1:16" x14ac:dyDescent="0.2">
      <c r="A54" s="1" t="s">
        <v>21</v>
      </c>
      <c r="E54" s="4">
        <v>136360</v>
      </c>
      <c r="F54" s="4"/>
      <c r="G54" s="5"/>
      <c r="H54" s="5"/>
      <c r="I54" s="8"/>
      <c r="J54" s="8"/>
      <c r="K54" s="7"/>
      <c r="L54" s="7"/>
      <c r="M54" s="9"/>
      <c r="N54" s="9"/>
      <c r="O54" s="11">
        <f t="shared" si="2"/>
        <v>136360</v>
      </c>
      <c r="P54" s="10"/>
    </row>
    <row r="55" spans="1:16" x14ac:dyDescent="0.2">
      <c r="A55" s="3" t="s">
        <v>4</v>
      </c>
      <c r="E55" s="4"/>
      <c r="F55" s="4">
        <f>SUM(E51:E54)</f>
        <v>691281</v>
      </c>
      <c r="G55" s="5"/>
      <c r="H55" s="6">
        <f>SUM(G51:G53)</f>
        <v>618694</v>
      </c>
      <c r="I55" s="8"/>
      <c r="J55" s="8">
        <f>SUM(I51:I53)</f>
        <v>391052</v>
      </c>
      <c r="K55" s="7"/>
      <c r="L55" s="7">
        <f>SUM(K51:K53)</f>
        <v>278894</v>
      </c>
      <c r="M55" s="9"/>
      <c r="N55" s="9">
        <f>SUM(M51:M53)</f>
        <v>706598</v>
      </c>
      <c r="O55" s="10"/>
      <c r="P55" s="11">
        <f>SUM(E55:N55)</f>
        <v>2686519</v>
      </c>
    </row>
    <row r="56" spans="1:16" x14ac:dyDescent="0.2">
      <c r="E56" s="4"/>
      <c r="F56" s="4"/>
      <c r="G56" s="5"/>
      <c r="H56" s="5"/>
      <c r="I56" s="8"/>
      <c r="J56" s="8"/>
      <c r="K56" s="7"/>
      <c r="L56" s="7"/>
      <c r="M56" s="9"/>
      <c r="N56" s="9"/>
      <c r="O56" s="11">
        <f t="shared" si="2"/>
        <v>0</v>
      </c>
      <c r="P56" s="10"/>
    </row>
    <row r="57" spans="1:16" x14ac:dyDescent="0.2">
      <c r="A57" s="1" t="s">
        <v>5</v>
      </c>
      <c r="E57" s="12">
        <v>207447</v>
      </c>
      <c r="F57" s="4"/>
      <c r="G57" s="13">
        <v>238232</v>
      </c>
      <c r="H57" s="5"/>
      <c r="I57" s="15">
        <v>75004</v>
      </c>
      <c r="J57" s="8"/>
      <c r="K57" s="14">
        <v>55328</v>
      </c>
      <c r="L57" s="7"/>
      <c r="M57" s="16">
        <v>329309</v>
      </c>
      <c r="N57" s="9"/>
      <c r="O57" s="11">
        <f t="shared" si="2"/>
        <v>905320</v>
      </c>
      <c r="P57" s="10"/>
    </row>
    <row r="58" spans="1:16" x14ac:dyDescent="0.2">
      <c r="A58" s="1" t="s">
        <v>6</v>
      </c>
      <c r="E58" s="12">
        <v>35120</v>
      </c>
      <c r="F58" s="4"/>
      <c r="G58" s="13">
        <v>4320</v>
      </c>
      <c r="H58" s="5"/>
      <c r="I58" s="15">
        <v>44793</v>
      </c>
      <c r="J58" s="8"/>
      <c r="K58" s="14">
        <v>0</v>
      </c>
      <c r="L58" s="7"/>
      <c r="M58" s="16">
        <v>101873</v>
      </c>
      <c r="N58" s="9"/>
      <c r="O58" s="11">
        <f t="shared" si="2"/>
        <v>186106</v>
      </c>
      <c r="P58" s="10"/>
    </row>
    <row r="59" spans="1:16" x14ac:dyDescent="0.2">
      <c r="A59" s="1" t="s">
        <v>7</v>
      </c>
      <c r="E59" s="12">
        <v>11149</v>
      </c>
      <c r="F59" s="4"/>
      <c r="G59" s="6">
        <v>21403</v>
      </c>
      <c r="H59" s="5"/>
      <c r="I59" s="15">
        <v>6700</v>
      </c>
      <c r="J59" s="8"/>
      <c r="K59" s="14">
        <v>5792</v>
      </c>
      <c r="L59" s="7"/>
      <c r="M59" s="16">
        <v>24081</v>
      </c>
      <c r="N59" s="9"/>
      <c r="O59" s="11">
        <f t="shared" si="2"/>
        <v>69125</v>
      </c>
      <c r="P59" s="10"/>
    </row>
    <row r="60" spans="1:16" x14ac:dyDescent="0.2">
      <c r="A60" s="1" t="s">
        <v>8</v>
      </c>
      <c r="E60" s="12">
        <v>9040</v>
      </c>
      <c r="F60" s="4"/>
      <c r="G60" s="6">
        <v>9546</v>
      </c>
      <c r="H60" s="6"/>
      <c r="I60" s="15">
        <v>45425</v>
      </c>
      <c r="J60" s="8"/>
      <c r="K60" s="14">
        <v>155699</v>
      </c>
      <c r="L60" s="7"/>
      <c r="M60" s="16">
        <v>9923</v>
      </c>
      <c r="N60" s="9"/>
      <c r="O60" s="11">
        <f t="shared" si="2"/>
        <v>229633</v>
      </c>
      <c r="P60" s="10"/>
    </row>
    <row r="61" spans="1:16" x14ac:dyDescent="0.2">
      <c r="A61" s="1" t="s">
        <v>9</v>
      </c>
      <c r="E61" s="12">
        <v>0</v>
      </c>
      <c r="F61" s="4"/>
      <c r="G61" s="6">
        <v>0</v>
      </c>
      <c r="H61" s="6"/>
      <c r="I61" s="17">
        <v>0</v>
      </c>
      <c r="J61" s="8"/>
      <c r="K61" s="14">
        <v>0</v>
      </c>
      <c r="L61" s="7"/>
      <c r="M61" s="16">
        <v>0</v>
      </c>
      <c r="N61" s="9"/>
      <c r="O61" s="11">
        <f t="shared" si="2"/>
        <v>0</v>
      </c>
      <c r="P61" s="10"/>
    </row>
    <row r="62" spans="1:16" x14ac:dyDescent="0.2">
      <c r="A62" s="1" t="s">
        <v>10</v>
      </c>
      <c r="E62" s="12">
        <v>248404</v>
      </c>
      <c r="F62" s="4"/>
      <c r="G62" s="6">
        <v>270745</v>
      </c>
      <c r="H62" s="5"/>
      <c r="I62" s="15">
        <v>246237</v>
      </c>
      <c r="J62" s="8"/>
      <c r="K62" s="14">
        <v>138058</v>
      </c>
      <c r="L62" s="7"/>
      <c r="M62" s="16">
        <v>144537</v>
      </c>
      <c r="N62" s="9"/>
      <c r="O62" s="11">
        <f t="shared" si="2"/>
        <v>1047981</v>
      </c>
      <c r="P62" s="10"/>
    </row>
    <row r="63" spans="1:16" x14ac:dyDescent="0.2">
      <c r="A63" s="1" t="s">
        <v>11</v>
      </c>
      <c r="E63" s="12">
        <v>131488</v>
      </c>
      <c r="F63" s="4"/>
      <c r="G63" s="13">
        <v>105544</v>
      </c>
      <c r="H63" s="5"/>
      <c r="I63" s="15">
        <v>58351</v>
      </c>
      <c r="J63" s="8"/>
      <c r="K63" s="14">
        <v>87113</v>
      </c>
      <c r="L63" s="7"/>
      <c r="M63" s="16">
        <v>79128</v>
      </c>
      <c r="N63" s="9"/>
      <c r="O63" s="11">
        <f t="shared" si="2"/>
        <v>461624</v>
      </c>
      <c r="P63" s="10"/>
    </row>
    <row r="64" spans="1:16" x14ac:dyDescent="0.2">
      <c r="A64" s="1" t="s">
        <v>12</v>
      </c>
      <c r="E64" s="12">
        <v>28338</v>
      </c>
      <c r="F64" s="4"/>
      <c r="G64" s="6">
        <v>5431</v>
      </c>
      <c r="H64" s="5"/>
      <c r="I64" s="15">
        <v>27907</v>
      </c>
      <c r="J64" s="8"/>
      <c r="K64" s="14">
        <v>2036</v>
      </c>
      <c r="L64" s="7"/>
      <c r="M64" s="16">
        <v>0</v>
      </c>
      <c r="N64" s="9"/>
      <c r="O64" s="11">
        <f t="shared" si="2"/>
        <v>63712</v>
      </c>
      <c r="P64" s="10"/>
    </row>
    <row r="65" spans="1:16" x14ac:dyDescent="0.2">
      <c r="E65" s="4"/>
      <c r="F65" s="4"/>
      <c r="G65" s="6"/>
      <c r="H65" s="5"/>
      <c r="I65" s="8"/>
      <c r="J65" s="8"/>
      <c r="K65" s="7"/>
      <c r="L65" s="7"/>
      <c r="M65" s="9"/>
      <c r="N65" s="9"/>
      <c r="O65" s="11">
        <f t="shared" si="2"/>
        <v>0</v>
      </c>
      <c r="P65" s="10"/>
    </row>
    <row r="66" spans="1:16" x14ac:dyDescent="0.2">
      <c r="A66" s="3" t="s">
        <v>13</v>
      </c>
      <c r="E66" s="4"/>
      <c r="F66" s="4">
        <f>SUM(E57:E64)</f>
        <v>670986</v>
      </c>
      <c r="G66" s="6"/>
      <c r="H66" s="6">
        <f>SUM(G57:G64)</f>
        <v>655221</v>
      </c>
      <c r="I66" s="8"/>
      <c r="J66" s="8">
        <f>SUM(I57:I64)</f>
        <v>504417</v>
      </c>
      <c r="K66" s="7"/>
      <c r="L66" s="7">
        <f>SUM(K57:K64)</f>
        <v>444026</v>
      </c>
      <c r="M66" s="9"/>
      <c r="N66" s="9">
        <f>SUM(M57:M64)</f>
        <v>688851</v>
      </c>
      <c r="O66" s="10"/>
      <c r="P66" s="11">
        <f>SUM(E66:N66)</f>
        <v>2963501</v>
      </c>
    </row>
    <row r="67" spans="1:16" x14ac:dyDescent="0.2">
      <c r="E67" s="4"/>
      <c r="F67" s="4"/>
      <c r="G67" s="6"/>
      <c r="H67" s="5"/>
      <c r="I67" s="8"/>
      <c r="J67" s="8"/>
      <c r="K67" s="7"/>
      <c r="L67" s="7"/>
      <c r="M67" s="9"/>
      <c r="N67" s="9"/>
      <c r="O67" s="10"/>
      <c r="P67" s="11">
        <f>SUM(E67:N67)</f>
        <v>0</v>
      </c>
    </row>
    <row r="68" spans="1:16" x14ac:dyDescent="0.2">
      <c r="A68" s="3" t="s">
        <v>14</v>
      </c>
      <c r="E68" s="4"/>
      <c r="F68" s="4">
        <f>F49+F55-F66</f>
        <v>73693</v>
      </c>
      <c r="G68" s="6"/>
      <c r="H68" s="6">
        <f>H49+H55-H66</f>
        <v>9981</v>
      </c>
      <c r="I68" s="8"/>
      <c r="J68" s="8">
        <f>J49+J55-J66</f>
        <v>129799</v>
      </c>
      <c r="K68" s="7"/>
      <c r="L68" s="7">
        <f>L49+L55-L66</f>
        <v>45407</v>
      </c>
      <c r="M68" s="9"/>
      <c r="N68" s="9">
        <f>N49+N55-N66</f>
        <v>171</v>
      </c>
      <c r="O68" s="10"/>
      <c r="P68" s="11">
        <f>SUM(E68:N68)</f>
        <v>259051</v>
      </c>
    </row>
    <row r="69" spans="1:16" x14ac:dyDescent="0.2">
      <c r="A69" s="3"/>
      <c r="E69" s="106"/>
      <c r="F69" s="106"/>
      <c r="G69" s="82"/>
      <c r="H69" s="82"/>
      <c r="I69" s="83"/>
      <c r="J69" s="83"/>
      <c r="K69" s="84"/>
      <c r="L69" s="84"/>
      <c r="M69" s="85"/>
      <c r="N69" s="85"/>
      <c r="O69" s="55"/>
      <c r="P69" s="56"/>
    </row>
    <row r="70" spans="1:16" x14ac:dyDescent="0.2">
      <c r="A70" s="3" t="s">
        <v>50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P70" s="30"/>
    </row>
    <row r="71" spans="1:16" x14ac:dyDescent="0.2">
      <c r="E71" s="26" t="s">
        <v>15</v>
      </c>
      <c r="F71" s="26" t="s">
        <v>15</v>
      </c>
      <c r="G71" s="26" t="s">
        <v>16</v>
      </c>
      <c r="H71" s="26" t="s">
        <v>16</v>
      </c>
      <c r="I71" s="26" t="s">
        <v>81</v>
      </c>
      <c r="J71" s="26" t="s">
        <v>81</v>
      </c>
      <c r="K71" s="26" t="s">
        <v>17</v>
      </c>
      <c r="L71" s="26" t="s">
        <v>17</v>
      </c>
      <c r="M71" s="26" t="s">
        <v>19</v>
      </c>
      <c r="N71" s="26" t="s">
        <v>19</v>
      </c>
      <c r="O71" s="26" t="s">
        <v>51</v>
      </c>
      <c r="P71" s="26" t="s">
        <v>51</v>
      </c>
    </row>
    <row r="72" spans="1:16" x14ac:dyDescent="0.2">
      <c r="A72" s="3" t="s">
        <v>0</v>
      </c>
      <c r="E72" s="31"/>
      <c r="F72" s="31">
        <v>73693</v>
      </c>
      <c r="G72" s="21"/>
      <c r="H72" s="21">
        <v>9981</v>
      </c>
      <c r="I72" s="8"/>
      <c r="J72" s="8">
        <v>129799</v>
      </c>
      <c r="K72" s="7"/>
      <c r="L72" s="7">
        <v>45407</v>
      </c>
      <c r="M72" s="9"/>
      <c r="N72" s="9">
        <v>171</v>
      </c>
      <c r="O72" s="32">
        <v>0</v>
      </c>
      <c r="P72" s="32">
        <v>259051</v>
      </c>
    </row>
    <row r="73" spans="1:16" x14ac:dyDescent="0.2">
      <c r="A73" s="1" t="s">
        <v>1</v>
      </c>
      <c r="E73" s="31">
        <v>428821</v>
      </c>
      <c r="F73" s="31"/>
      <c r="G73" s="21">
        <v>406313</v>
      </c>
      <c r="H73" s="21"/>
      <c r="I73" s="8">
        <v>314910</v>
      </c>
      <c r="J73" s="8"/>
      <c r="K73" s="7">
        <v>282233</v>
      </c>
      <c r="L73" s="7"/>
      <c r="M73" s="9">
        <v>622133</v>
      </c>
      <c r="N73" s="9"/>
      <c r="O73" s="32">
        <v>2054410</v>
      </c>
      <c r="P73" s="32"/>
    </row>
    <row r="74" spans="1:16" x14ac:dyDescent="0.2">
      <c r="A74" s="1" t="s">
        <v>2</v>
      </c>
      <c r="E74" s="31">
        <v>230349</v>
      </c>
      <c r="F74" s="31"/>
      <c r="G74" s="21">
        <v>198735</v>
      </c>
      <c r="H74" s="21"/>
      <c r="I74" s="8">
        <v>171888</v>
      </c>
      <c r="J74" s="8"/>
      <c r="K74" s="7">
        <v>16438</v>
      </c>
      <c r="L74" s="7"/>
      <c r="M74" s="9">
        <v>138314</v>
      </c>
      <c r="N74" s="9"/>
      <c r="O74" s="32">
        <v>755724</v>
      </c>
      <c r="P74" s="32"/>
    </row>
    <row r="75" spans="1:16" x14ac:dyDescent="0.2">
      <c r="A75" s="1" t="s">
        <v>3</v>
      </c>
      <c r="E75" s="31">
        <v>11786</v>
      </c>
      <c r="F75" s="31"/>
      <c r="G75" s="21">
        <v>70863</v>
      </c>
      <c r="H75" s="21"/>
      <c r="I75" s="8">
        <v>0</v>
      </c>
      <c r="J75" s="8"/>
      <c r="K75" s="7">
        <v>1210</v>
      </c>
      <c r="L75" s="7"/>
      <c r="M75" s="9">
        <v>0</v>
      </c>
      <c r="N75" s="9"/>
      <c r="O75" s="32">
        <v>83859</v>
      </c>
      <c r="P75" s="32"/>
    </row>
    <row r="76" spans="1:16" x14ac:dyDescent="0.2">
      <c r="E76" s="31"/>
      <c r="F76" s="31"/>
      <c r="G76" s="21"/>
      <c r="H76" s="21"/>
      <c r="I76" s="8"/>
      <c r="J76" s="8"/>
      <c r="K76" s="7"/>
      <c r="L76" s="7"/>
      <c r="M76" s="9"/>
      <c r="N76" s="9"/>
      <c r="O76" s="32"/>
      <c r="P76" s="32"/>
    </row>
    <row r="77" spans="1:16" x14ac:dyDescent="0.2">
      <c r="E77" s="31"/>
      <c r="F77" s="31"/>
      <c r="G77" s="21"/>
      <c r="H77" s="21"/>
      <c r="I77" s="8"/>
      <c r="J77" s="8"/>
      <c r="K77" s="7"/>
      <c r="L77" s="7"/>
      <c r="M77" s="9"/>
      <c r="N77" s="9"/>
      <c r="O77" s="33"/>
      <c r="P77" s="32"/>
    </row>
    <row r="78" spans="1:16" x14ac:dyDescent="0.2">
      <c r="A78" s="3" t="s">
        <v>4</v>
      </c>
      <c r="E78" s="31"/>
      <c r="F78" s="31">
        <v>670956</v>
      </c>
      <c r="G78" s="21"/>
      <c r="H78" s="21">
        <v>675911</v>
      </c>
      <c r="I78" s="8"/>
      <c r="J78" s="8">
        <v>486798</v>
      </c>
      <c r="K78" s="7"/>
      <c r="L78" s="7">
        <v>299881</v>
      </c>
      <c r="M78" s="9"/>
      <c r="N78" s="9">
        <v>760447</v>
      </c>
      <c r="O78" s="32"/>
      <c r="P78" s="32">
        <v>2893993</v>
      </c>
    </row>
    <row r="79" spans="1:16" x14ac:dyDescent="0.2">
      <c r="E79" s="31"/>
      <c r="F79" s="31"/>
      <c r="G79" s="21"/>
      <c r="H79" s="21"/>
      <c r="I79" s="8"/>
      <c r="J79" s="8"/>
      <c r="K79" s="7"/>
      <c r="L79" s="7"/>
      <c r="M79" s="9"/>
      <c r="N79" s="9"/>
      <c r="O79" s="33"/>
      <c r="P79" s="32"/>
    </row>
    <row r="80" spans="1:16" x14ac:dyDescent="0.2">
      <c r="A80" s="1" t="s">
        <v>5</v>
      </c>
      <c r="E80" s="31">
        <v>207241</v>
      </c>
      <c r="F80" s="31"/>
      <c r="G80" s="21">
        <v>216422</v>
      </c>
      <c r="H80" s="21"/>
      <c r="I80" s="8">
        <v>93498</v>
      </c>
      <c r="J80" s="8"/>
      <c r="K80" s="7">
        <v>58190</v>
      </c>
      <c r="L80" s="7"/>
      <c r="M80" s="9">
        <v>368711</v>
      </c>
      <c r="N80" s="9"/>
      <c r="O80" s="32">
        <v>944062</v>
      </c>
      <c r="P80" s="32"/>
    </row>
    <row r="81" spans="1:16" x14ac:dyDescent="0.2">
      <c r="A81" s="1" t="s">
        <v>6</v>
      </c>
      <c r="E81" s="31">
        <v>0</v>
      </c>
      <c r="F81" s="31"/>
      <c r="G81" s="21">
        <v>29416</v>
      </c>
      <c r="H81" s="21"/>
      <c r="I81" s="8">
        <v>10466</v>
      </c>
      <c r="J81" s="8"/>
      <c r="K81" s="7">
        <v>0</v>
      </c>
      <c r="L81" s="7"/>
      <c r="M81" s="9">
        <v>9550</v>
      </c>
      <c r="N81" s="9"/>
      <c r="O81" s="32">
        <v>49432</v>
      </c>
      <c r="P81" s="32"/>
    </row>
    <row r="82" spans="1:16" x14ac:dyDescent="0.2">
      <c r="A82" s="1" t="s">
        <v>7</v>
      </c>
      <c r="E82" s="31">
        <v>20769</v>
      </c>
      <c r="F82" s="31"/>
      <c r="G82" s="21">
        <v>14325</v>
      </c>
      <c r="H82" s="21"/>
      <c r="I82" s="8">
        <v>4098</v>
      </c>
      <c r="J82" s="8"/>
      <c r="K82" s="7">
        <v>2451</v>
      </c>
      <c r="L82" s="7"/>
      <c r="M82" s="9">
        <v>48456</v>
      </c>
      <c r="N82" s="9"/>
      <c r="O82" s="32">
        <v>90099</v>
      </c>
      <c r="P82" s="32"/>
    </row>
    <row r="83" spans="1:16" x14ac:dyDescent="0.2">
      <c r="A83" s="1" t="s">
        <v>8</v>
      </c>
      <c r="E83" s="31">
        <v>0</v>
      </c>
      <c r="F83" s="31"/>
      <c r="G83" s="21">
        <v>3392</v>
      </c>
      <c r="H83" s="21"/>
      <c r="I83" s="8">
        <v>0</v>
      </c>
      <c r="J83" s="8"/>
      <c r="K83" s="7">
        <v>41879</v>
      </c>
      <c r="L83" s="7"/>
      <c r="M83" s="9">
        <v>44450</v>
      </c>
      <c r="N83" s="9"/>
      <c r="O83" s="32">
        <v>89721</v>
      </c>
      <c r="P83" s="32"/>
    </row>
    <row r="84" spans="1:16" x14ac:dyDescent="0.2">
      <c r="A84" s="1" t="s">
        <v>9</v>
      </c>
      <c r="E84" s="31">
        <v>0</v>
      </c>
      <c r="F84" s="31"/>
      <c r="G84" s="21">
        <v>0</v>
      </c>
      <c r="H84" s="21"/>
      <c r="I84" s="8">
        <v>5094</v>
      </c>
      <c r="J84" s="8"/>
      <c r="K84" s="7">
        <v>0</v>
      </c>
      <c r="L84" s="7"/>
      <c r="M84" s="9">
        <v>0</v>
      </c>
      <c r="N84" s="9"/>
      <c r="O84" s="32">
        <v>5094</v>
      </c>
      <c r="P84" s="32"/>
    </row>
    <row r="85" spans="1:16" x14ac:dyDescent="0.2">
      <c r="A85" s="1" t="s">
        <v>10</v>
      </c>
      <c r="E85" s="31">
        <v>334183</v>
      </c>
      <c r="F85" s="31"/>
      <c r="G85" s="21">
        <v>428756</v>
      </c>
      <c r="H85" s="21"/>
      <c r="I85" s="8">
        <v>369754</v>
      </c>
      <c r="J85" s="8"/>
      <c r="K85" s="7">
        <v>119564</v>
      </c>
      <c r="L85" s="7"/>
      <c r="M85" s="9">
        <v>175955</v>
      </c>
      <c r="N85" s="9"/>
      <c r="O85" s="32">
        <v>1428212</v>
      </c>
      <c r="P85" s="32"/>
    </row>
    <row r="86" spans="1:16" x14ac:dyDescent="0.2">
      <c r="A86" s="1" t="s">
        <v>11</v>
      </c>
      <c r="E86" s="31">
        <v>135583</v>
      </c>
      <c r="F86" s="31"/>
      <c r="G86" s="21">
        <v>81175</v>
      </c>
      <c r="H86" s="21"/>
      <c r="I86" s="8">
        <v>131838</v>
      </c>
      <c r="J86" s="8"/>
      <c r="K86" s="7">
        <v>81334</v>
      </c>
      <c r="L86" s="7"/>
      <c r="M86" s="9">
        <v>96833</v>
      </c>
      <c r="N86" s="9"/>
      <c r="O86" s="32">
        <v>526763</v>
      </c>
      <c r="P86" s="32"/>
    </row>
    <row r="87" spans="1:16" x14ac:dyDescent="0.2">
      <c r="A87" s="1" t="s">
        <v>12</v>
      </c>
      <c r="E87" s="31">
        <v>42460</v>
      </c>
      <c r="F87" s="31"/>
      <c r="G87" s="21">
        <v>7770</v>
      </c>
      <c r="H87" s="21"/>
      <c r="I87" s="8">
        <v>0</v>
      </c>
      <c r="J87" s="8"/>
      <c r="K87" s="7">
        <v>11518</v>
      </c>
      <c r="L87" s="7"/>
      <c r="M87" s="9">
        <v>16663</v>
      </c>
      <c r="N87" s="9"/>
      <c r="O87" s="32">
        <v>78411</v>
      </c>
      <c r="P87" s="32"/>
    </row>
    <row r="88" spans="1:16" x14ac:dyDescent="0.2">
      <c r="E88" s="31"/>
      <c r="F88" s="31"/>
      <c r="G88" s="21"/>
      <c r="H88" s="21"/>
      <c r="I88" s="8"/>
      <c r="J88" s="8"/>
      <c r="K88" s="7"/>
      <c r="L88" s="7"/>
      <c r="M88" s="9"/>
      <c r="N88" s="9"/>
      <c r="O88" s="33"/>
      <c r="P88" s="32"/>
    </row>
    <row r="89" spans="1:16" x14ac:dyDescent="0.2">
      <c r="A89" s="3" t="s">
        <v>13</v>
      </c>
      <c r="E89" s="31"/>
      <c r="F89" s="31">
        <v>740236</v>
      </c>
      <c r="G89" s="21">
        <v>0</v>
      </c>
      <c r="H89" s="21">
        <v>781256</v>
      </c>
      <c r="I89" s="8">
        <v>0</v>
      </c>
      <c r="J89" s="8">
        <v>614748</v>
      </c>
      <c r="K89" s="7">
        <v>0</v>
      </c>
      <c r="L89" s="7">
        <v>314936</v>
      </c>
      <c r="M89" s="9">
        <v>0</v>
      </c>
      <c r="N89" s="9">
        <v>760618</v>
      </c>
      <c r="O89" s="32">
        <v>0</v>
      </c>
      <c r="P89" s="32">
        <v>3211794</v>
      </c>
    </row>
    <row r="90" spans="1:16" x14ac:dyDescent="0.2">
      <c r="E90" s="31"/>
      <c r="F90" s="31"/>
      <c r="G90" s="21"/>
      <c r="H90" s="21"/>
      <c r="I90" s="8"/>
      <c r="J90" s="8"/>
      <c r="K90" s="7"/>
      <c r="L90" s="7"/>
      <c r="M90" s="9"/>
      <c r="N90" s="9"/>
      <c r="O90" s="33"/>
      <c r="P90" s="32"/>
    </row>
    <row r="91" spans="1:16" x14ac:dyDescent="0.2">
      <c r="A91" s="3" t="s">
        <v>52</v>
      </c>
      <c r="E91" s="31"/>
      <c r="F91" s="31">
        <v>4413</v>
      </c>
      <c r="G91" s="21">
        <v>0</v>
      </c>
      <c r="H91" s="21">
        <v>-95364</v>
      </c>
      <c r="I91" s="8">
        <v>0</v>
      </c>
      <c r="J91" s="8">
        <v>1849</v>
      </c>
      <c r="K91" s="7">
        <v>0</v>
      </c>
      <c r="L91" s="7">
        <v>30352</v>
      </c>
      <c r="M91" s="9">
        <v>0</v>
      </c>
      <c r="N91" s="9">
        <v>0</v>
      </c>
      <c r="O91" s="11">
        <v>0</v>
      </c>
      <c r="P91" s="11">
        <v>-58750</v>
      </c>
    </row>
    <row r="92" spans="1:16" x14ac:dyDescent="0.2">
      <c r="A92" s="3"/>
      <c r="E92" s="81"/>
      <c r="F92" s="81"/>
      <c r="G92" s="82"/>
      <c r="H92" s="82"/>
      <c r="I92" s="83"/>
      <c r="J92" s="83"/>
      <c r="K92" s="84"/>
      <c r="L92" s="84"/>
      <c r="M92" s="85"/>
      <c r="N92" s="85"/>
      <c r="O92" s="56"/>
      <c r="P92" s="56"/>
    </row>
    <row r="93" spans="1:16" x14ac:dyDescent="0.2">
      <c r="A93" s="3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1:16" x14ac:dyDescent="0.2">
      <c r="A94" s="3" t="s">
        <v>103</v>
      </c>
      <c r="E94" s="26" t="s">
        <v>15</v>
      </c>
      <c r="F94" s="26" t="s">
        <v>15</v>
      </c>
      <c r="G94" s="26" t="s">
        <v>16</v>
      </c>
      <c r="H94" s="26" t="s">
        <v>16</v>
      </c>
      <c r="I94" s="26" t="s">
        <v>81</v>
      </c>
      <c r="J94" s="26" t="s">
        <v>81</v>
      </c>
      <c r="K94" s="26" t="s">
        <v>17</v>
      </c>
      <c r="L94" s="26" t="s">
        <v>17</v>
      </c>
      <c r="M94" s="26" t="s">
        <v>19</v>
      </c>
      <c r="N94" s="26" t="s">
        <v>19</v>
      </c>
      <c r="O94" s="26" t="s">
        <v>51</v>
      </c>
      <c r="P94" s="26" t="s">
        <v>51</v>
      </c>
    </row>
    <row r="95" spans="1:16" x14ac:dyDescent="0.2">
      <c r="A95" s="3" t="s">
        <v>53</v>
      </c>
      <c r="E95" s="31"/>
      <c r="F95" s="31">
        <v>4413</v>
      </c>
      <c r="G95" s="21"/>
      <c r="H95" s="21">
        <v>-95364</v>
      </c>
      <c r="I95" s="8"/>
      <c r="J95" s="8">
        <v>1849</v>
      </c>
      <c r="K95" s="7"/>
      <c r="L95" s="7">
        <v>30352</v>
      </c>
      <c r="M95" s="9"/>
      <c r="N95" s="9"/>
      <c r="O95" s="11"/>
      <c r="P95" s="11">
        <v>-58750</v>
      </c>
    </row>
    <row r="96" spans="1:16" x14ac:dyDescent="0.2">
      <c r="A96" s="3"/>
      <c r="E96" s="31"/>
      <c r="F96" s="31"/>
      <c r="G96" s="21"/>
      <c r="H96" s="21"/>
      <c r="I96" s="8"/>
      <c r="J96" s="8"/>
      <c r="K96" s="7"/>
      <c r="L96" s="7"/>
      <c r="M96" s="9"/>
      <c r="N96" s="9"/>
      <c r="O96" s="11"/>
      <c r="P96" s="11"/>
    </row>
    <row r="97" spans="1:16" x14ac:dyDescent="0.2">
      <c r="A97" s="3" t="s">
        <v>1</v>
      </c>
      <c r="E97" s="31">
        <v>432937</v>
      </c>
      <c r="F97" s="31"/>
      <c r="G97" s="21">
        <v>413817</v>
      </c>
      <c r="H97" s="21"/>
      <c r="I97" s="8">
        <v>307283</v>
      </c>
      <c r="J97" s="8"/>
      <c r="K97" s="7">
        <v>280799</v>
      </c>
      <c r="L97" s="7"/>
      <c r="M97" s="9">
        <v>610975</v>
      </c>
      <c r="N97" s="9"/>
      <c r="O97" s="11">
        <v>2045811</v>
      </c>
      <c r="P97" s="11"/>
    </row>
    <row r="98" spans="1:16" x14ac:dyDescent="0.2">
      <c r="A98" s="3" t="s">
        <v>2</v>
      </c>
      <c r="E98" s="31">
        <v>92092</v>
      </c>
      <c r="F98" s="31"/>
      <c r="G98" s="21">
        <v>175987</v>
      </c>
      <c r="H98" s="21"/>
      <c r="I98" s="8">
        <v>142685</v>
      </c>
      <c r="J98" s="8"/>
      <c r="K98" s="7">
        <v>14603</v>
      </c>
      <c r="L98" s="7"/>
      <c r="M98" s="9">
        <v>176495</v>
      </c>
      <c r="N98" s="9"/>
      <c r="O98" s="11">
        <v>601862</v>
      </c>
      <c r="P98" s="11"/>
    </row>
    <row r="99" spans="1:16" x14ac:dyDescent="0.2">
      <c r="A99" s="3" t="s">
        <v>3</v>
      </c>
      <c r="E99" s="31">
        <v>24434</v>
      </c>
      <c r="F99" s="31"/>
      <c r="G99" s="21">
        <v>196850</v>
      </c>
      <c r="H99" s="21"/>
      <c r="I99" s="8">
        <v>0</v>
      </c>
      <c r="J99" s="8"/>
      <c r="K99" s="7">
        <v>19008</v>
      </c>
      <c r="L99" s="7"/>
      <c r="M99" s="9">
        <v>90790</v>
      </c>
      <c r="N99" s="9"/>
      <c r="O99" s="11">
        <v>331082</v>
      </c>
      <c r="P99" s="11"/>
    </row>
    <row r="100" spans="1:16" x14ac:dyDescent="0.2">
      <c r="A100" s="3"/>
      <c r="E100" s="31"/>
      <c r="F100" s="31"/>
      <c r="G100" s="21"/>
      <c r="H100" s="21"/>
      <c r="I100" s="8"/>
      <c r="J100" s="8"/>
      <c r="K100" s="7"/>
      <c r="L100" s="7"/>
      <c r="M100" s="9"/>
      <c r="N100" s="9"/>
      <c r="O100" s="11"/>
      <c r="P100" s="11"/>
    </row>
    <row r="101" spans="1:16" x14ac:dyDescent="0.2">
      <c r="A101" s="3" t="s">
        <v>4</v>
      </c>
      <c r="E101" s="31"/>
      <c r="F101" s="31">
        <v>549463</v>
      </c>
      <c r="G101" s="21"/>
      <c r="H101" s="21">
        <v>786654</v>
      </c>
      <c r="I101" s="8"/>
      <c r="J101" s="8">
        <v>449968</v>
      </c>
      <c r="K101" s="7"/>
      <c r="L101" s="7">
        <v>314410</v>
      </c>
      <c r="M101" s="9"/>
      <c r="N101" s="9">
        <v>878260</v>
      </c>
      <c r="O101" s="11"/>
      <c r="P101" s="11">
        <v>2978755</v>
      </c>
    </row>
    <row r="102" spans="1:16" x14ac:dyDescent="0.2">
      <c r="A102" s="3"/>
      <c r="E102" s="31"/>
      <c r="F102" s="31"/>
      <c r="G102" s="21"/>
      <c r="H102" s="21"/>
      <c r="I102" s="8"/>
      <c r="J102" s="8"/>
      <c r="K102" s="7"/>
      <c r="L102" s="7"/>
      <c r="M102" s="9"/>
      <c r="N102" s="9"/>
      <c r="O102" s="11"/>
      <c r="P102" s="11"/>
    </row>
    <row r="103" spans="1:16" x14ac:dyDescent="0.2">
      <c r="A103" s="3" t="s">
        <v>5</v>
      </c>
      <c r="E103" s="31">
        <v>205597</v>
      </c>
      <c r="F103" s="31"/>
      <c r="G103" s="21">
        <v>347973</v>
      </c>
      <c r="H103" s="21"/>
      <c r="I103" s="8">
        <v>111704</v>
      </c>
      <c r="J103" s="8"/>
      <c r="K103" s="7">
        <v>70635</v>
      </c>
      <c r="L103" s="7"/>
      <c r="M103" s="9">
        <v>384957</v>
      </c>
      <c r="N103" s="9"/>
      <c r="O103" s="11">
        <v>1120866</v>
      </c>
      <c r="P103" s="11"/>
    </row>
    <row r="104" spans="1:16" x14ac:dyDescent="0.2">
      <c r="A104" s="3" t="s">
        <v>6</v>
      </c>
      <c r="E104" s="31">
        <v>3480</v>
      </c>
      <c r="F104" s="31"/>
      <c r="G104" s="21">
        <v>26429</v>
      </c>
      <c r="H104" s="21"/>
      <c r="I104" s="8">
        <v>15306</v>
      </c>
      <c r="J104" s="8"/>
      <c r="K104" s="7">
        <v>1160</v>
      </c>
      <c r="L104" s="7"/>
      <c r="M104" s="9">
        <v>39999</v>
      </c>
      <c r="N104" s="9"/>
      <c r="O104" s="11">
        <v>86374</v>
      </c>
      <c r="P104" s="11"/>
    </row>
    <row r="105" spans="1:16" x14ac:dyDescent="0.2">
      <c r="A105" s="3" t="s">
        <v>7</v>
      </c>
      <c r="E105" s="31">
        <v>42321</v>
      </c>
      <c r="F105" s="31"/>
      <c r="G105" s="21">
        <v>15538</v>
      </c>
      <c r="H105" s="21"/>
      <c r="I105" s="8">
        <v>8350</v>
      </c>
      <c r="J105" s="8"/>
      <c r="K105" s="7">
        <v>1123</v>
      </c>
      <c r="L105" s="7"/>
      <c r="M105" s="9">
        <v>55075</v>
      </c>
      <c r="N105" s="9"/>
      <c r="O105" s="11">
        <v>122407</v>
      </c>
      <c r="P105" s="11"/>
    </row>
    <row r="106" spans="1:16" x14ac:dyDescent="0.2">
      <c r="A106" s="3" t="s">
        <v>8</v>
      </c>
      <c r="E106" s="31">
        <v>1315</v>
      </c>
      <c r="F106" s="31"/>
      <c r="G106" s="21">
        <v>2424</v>
      </c>
      <c r="H106" s="21"/>
      <c r="I106" s="8">
        <v>0</v>
      </c>
      <c r="J106" s="8"/>
      <c r="K106" s="7">
        <v>0</v>
      </c>
      <c r="L106" s="7"/>
      <c r="M106" s="9">
        <v>9251</v>
      </c>
      <c r="N106" s="9"/>
      <c r="O106" s="11">
        <v>12990</v>
      </c>
      <c r="P106" s="11"/>
    </row>
    <row r="107" spans="1:16" x14ac:dyDescent="0.2">
      <c r="A107" s="3" t="s">
        <v>9</v>
      </c>
      <c r="E107" s="31">
        <v>788</v>
      </c>
      <c r="F107" s="31"/>
      <c r="G107" s="21">
        <v>0</v>
      </c>
      <c r="H107" s="21"/>
      <c r="I107" s="8">
        <v>0</v>
      </c>
      <c r="J107" s="8"/>
      <c r="K107" s="7">
        <v>0</v>
      </c>
      <c r="L107" s="7"/>
      <c r="M107" s="9">
        <v>0</v>
      </c>
      <c r="N107" s="9"/>
      <c r="O107" s="11">
        <v>788</v>
      </c>
      <c r="P107" s="11"/>
    </row>
    <row r="108" spans="1:16" x14ac:dyDescent="0.2">
      <c r="A108" s="3" t="s">
        <v>10</v>
      </c>
      <c r="E108" s="31">
        <v>152877</v>
      </c>
      <c r="F108" s="31"/>
      <c r="G108" s="21">
        <v>126721</v>
      </c>
      <c r="H108" s="21"/>
      <c r="I108" s="8">
        <v>251112</v>
      </c>
      <c r="J108" s="8"/>
      <c r="K108" s="7">
        <v>137218</v>
      </c>
      <c r="L108" s="7"/>
      <c r="M108" s="9">
        <v>314165</v>
      </c>
      <c r="N108" s="9"/>
      <c r="O108" s="11">
        <v>982093</v>
      </c>
      <c r="P108" s="11"/>
    </row>
    <row r="109" spans="1:16" x14ac:dyDescent="0.2">
      <c r="A109" s="3" t="s">
        <v>11</v>
      </c>
      <c r="E109" s="31">
        <v>88544</v>
      </c>
      <c r="F109" s="31"/>
      <c r="G109" s="21">
        <v>24998</v>
      </c>
      <c r="H109" s="21"/>
      <c r="I109" s="8">
        <v>77138</v>
      </c>
      <c r="J109" s="8"/>
      <c r="K109" s="7">
        <v>75061</v>
      </c>
      <c r="L109" s="7"/>
      <c r="M109" s="9">
        <v>107200</v>
      </c>
      <c r="N109" s="9"/>
      <c r="O109" s="11">
        <v>372941</v>
      </c>
      <c r="P109" s="11"/>
    </row>
    <row r="110" spans="1:16" x14ac:dyDescent="0.2">
      <c r="A110" s="1" t="s">
        <v>12</v>
      </c>
      <c r="E110" s="27">
        <v>17269</v>
      </c>
      <c r="F110" s="27"/>
      <c r="G110" s="24">
        <v>36429</v>
      </c>
      <c r="H110" s="24"/>
      <c r="I110" s="28">
        <v>13040</v>
      </c>
      <c r="J110" s="28"/>
      <c r="K110" s="29">
        <v>13793</v>
      </c>
      <c r="L110" s="29"/>
      <c r="M110" s="25">
        <v>1850</v>
      </c>
      <c r="N110" s="25"/>
      <c r="O110" s="10">
        <v>82381</v>
      </c>
      <c r="P110" s="10"/>
    </row>
    <row r="111" spans="1:16" x14ac:dyDescent="0.2">
      <c r="E111" s="27"/>
      <c r="F111" s="27"/>
      <c r="G111" s="24"/>
      <c r="H111" s="24"/>
      <c r="I111" s="28"/>
      <c r="J111" s="28"/>
      <c r="K111" s="29"/>
      <c r="L111" s="29"/>
      <c r="M111" s="25"/>
      <c r="N111" s="25"/>
      <c r="O111" s="10"/>
      <c r="P111" s="10"/>
    </row>
    <row r="112" spans="1:16" x14ac:dyDescent="0.2">
      <c r="A112" s="1" t="s">
        <v>13</v>
      </c>
      <c r="E112" s="25"/>
      <c r="F112" s="25">
        <v>512191</v>
      </c>
      <c r="G112" s="24"/>
      <c r="H112" s="24">
        <v>580512</v>
      </c>
      <c r="I112" s="28"/>
      <c r="J112" s="28">
        <v>476650</v>
      </c>
      <c r="K112" s="29"/>
      <c r="L112" s="29">
        <v>298990</v>
      </c>
      <c r="M112" s="25"/>
      <c r="N112" s="25">
        <v>912497</v>
      </c>
      <c r="O112" s="10"/>
      <c r="P112" s="10">
        <v>2780840</v>
      </c>
    </row>
    <row r="113" spans="1:16" x14ac:dyDescent="0.2">
      <c r="E113" s="25"/>
      <c r="F113" s="25"/>
      <c r="G113" s="24"/>
      <c r="H113" s="24"/>
      <c r="I113" s="28"/>
      <c r="J113" s="28"/>
      <c r="K113" s="29"/>
      <c r="L113" s="29"/>
      <c r="M113" s="25"/>
      <c r="N113" s="25"/>
      <c r="O113" s="10"/>
      <c r="P113" s="10"/>
    </row>
    <row r="114" spans="1:16" x14ac:dyDescent="0.2">
      <c r="A114" s="1" t="s">
        <v>54</v>
      </c>
      <c r="E114" s="25"/>
      <c r="F114" s="25">
        <v>41685</v>
      </c>
      <c r="G114" s="24"/>
      <c r="H114" s="24">
        <v>110778</v>
      </c>
      <c r="I114" s="28"/>
      <c r="J114" s="28">
        <v>-24833</v>
      </c>
      <c r="K114" s="29"/>
      <c r="L114" s="29">
        <v>45772</v>
      </c>
      <c r="M114" s="25"/>
      <c r="N114" s="25">
        <v>-34237</v>
      </c>
      <c r="O114" s="10"/>
      <c r="P114" s="10">
        <v>139165</v>
      </c>
    </row>
    <row r="115" spans="1:16" x14ac:dyDescent="0.2">
      <c r="E115" s="87"/>
      <c r="F115" s="87"/>
      <c r="G115" s="88"/>
      <c r="H115" s="88"/>
      <c r="I115" s="89"/>
      <c r="J115" s="89"/>
      <c r="K115" s="90"/>
      <c r="L115" s="90"/>
      <c r="M115" s="87"/>
      <c r="N115" s="87"/>
      <c r="O115" s="55"/>
      <c r="P115" s="55"/>
    </row>
    <row r="116" spans="1:16" x14ac:dyDescent="0.2"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1:16" ht="15" x14ac:dyDescent="0.25">
      <c r="A117" s="91" t="s">
        <v>70</v>
      </c>
      <c r="B117"/>
      <c r="C117"/>
      <c r="D117"/>
      <c r="E117" s="92"/>
      <c r="F117" s="92"/>
      <c r="G117" s="93"/>
      <c r="H117" s="93"/>
      <c r="I117" s="94"/>
      <c r="J117" s="94"/>
      <c r="K117" s="95"/>
      <c r="L117" s="95"/>
      <c r="M117" s="96"/>
      <c r="N117" s="96"/>
      <c r="O117" s="97"/>
      <c r="P117" s="97"/>
    </row>
    <row r="118" spans="1:16" ht="15" x14ac:dyDescent="0.25">
      <c r="A118" s="76" t="s">
        <v>0</v>
      </c>
      <c r="B118"/>
      <c r="C118"/>
      <c r="D118"/>
      <c r="E118" s="92"/>
      <c r="F118" s="65">
        <v>41685</v>
      </c>
      <c r="G118" s="98">
        <v>0</v>
      </c>
      <c r="H118" s="98">
        <v>110778</v>
      </c>
      <c r="I118" s="99">
        <v>0</v>
      </c>
      <c r="J118" s="99">
        <v>-24833</v>
      </c>
      <c r="K118" s="100">
        <v>0</v>
      </c>
      <c r="L118" s="100">
        <v>45772</v>
      </c>
      <c r="M118" s="101">
        <v>0</v>
      </c>
      <c r="N118" s="101">
        <v>-34237</v>
      </c>
      <c r="O118" s="102">
        <v>0</v>
      </c>
      <c r="P118" s="102">
        <v>139165</v>
      </c>
    </row>
    <row r="119" spans="1:16" ht="15" x14ac:dyDescent="0.25">
      <c r="A119"/>
      <c r="B119"/>
      <c r="C119"/>
      <c r="D119"/>
      <c r="E119" s="92"/>
      <c r="F119" s="92"/>
      <c r="G119" s="93"/>
      <c r="H119" s="93"/>
      <c r="I119" s="94"/>
      <c r="J119" s="94"/>
      <c r="K119" s="95"/>
      <c r="L119" s="95"/>
      <c r="M119" s="96"/>
      <c r="N119" s="96"/>
      <c r="O119" s="97"/>
      <c r="P119" s="97"/>
    </row>
    <row r="120" spans="1:16" ht="15" x14ac:dyDescent="0.25">
      <c r="A120" t="s">
        <v>1</v>
      </c>
      <c r="B120"/>
      <c r="C120"/>
      <c r="D120"/>
      <c r="E120" s="65">
        <v>424354</v>
      </c>
      <c r="F120" s="65">
        <v>0</v>
      </c>
      <c r="G120" s="98">
        <v>408385</v>
      </c>
      <c r="H120" s="98">
        <v>0</v>
      </c>
      <c r="I120" s="99">
        <v>293116</v>
      </c>
      <c r="J120" s="99">
        <v>0</v>
      </c>
      <c r="K120" s="100">
        <v>265180</v>
      </c>
      <c r="L120" s="100">
        <v>0</v>
      </c>
      <c r="M120" s="101">
        <v>598711</v>
      </c>
      <c r="N120" s="101">
        <v>0</v>
      </c>
      <c r="O120" s="102">
        <v>1989746</v>
      </c>
      <c r="P120" s="97"/>
    </row>
    <row r="121" spans="1:16" ht="15" x14ac:dyDescent="0.25">
      <c r="A121" t="s">
        <v>95</v>
      </c>
      <c r="B121"/>
      <c r="C121"/>
      <c r="D121"/>
      <c r="E121" s="65">
        <v>0</v>
      </c>
      <c r="F121" s="65">
        <v>0</v>
      </c>
      <c r="G121" s="98">
        <v>36670</v>
      </c>
      <c r="H121" s="98">
        <v>0</v>
      </c>
      <c r="I121" s="99">
        <v>0</v>
      </c>
      <c r="J121" s="99">
        <v>0</v>
      </c>
      <c r="K121" s="100">
        <v>0</v>
      </c>
      <c r="L121" s="100">
        <v>0</v>
      </c>
      <c r="M121" s="101">
        <v>0</v>
      </c>
      <c r="N121" s="101">
        <v>0</v>
      </c>
      <c r="O121" s="102">
        <v>36670</v>
      </c>
      <c r="P121" s="97"/>
    </row>
    <row r="122" spans="1:16" ht="15" x14ac:dyDescent="0.25">
      <c r="A122" t="s">
        <v>2</v>
      </c>
      <c r="B122"/>
      <c r="C122"/>
      <c r="D122"/>
      <c r="E122" s="65">
        <v>141800</v>
      </c>
      <c r="F122" s="65">
        <v>0</v>
      </c>
      <c r="G122" s="98">
        <v>213869</v>
      </c>
      <c r="H122" s="98">
        <v>0</v>
      </c>
      <c r="I122" s="99">
        <v>156359</v>
      </c>
      <c r="J122" s="99">
        <v>0</v>
      </c>
      <c r="K122" s="100">
        <v>22701</v>
      </c>
      <c r="L122" s="100">
        <v>0</v>
      </c>
      <c r="M122" s="101">
        <v>320252</v>
      </c>
      <c r="N122" s="101">
        <v>0</v>
      </c>
      <c r="O122" s="102">
        <v>854981</v>
      </c>
      <c r="P122" s="97"/>
    </row>
    <row r="123" spans="1:16" ht="15" x14ac:dyDescent="0.25">
      <c r="A123" t="s">
        <v>3</v>
      </c>
      <c r="B123"/>
      <c r="C123"/>
      <c r="D123"/>
      <c r="E123" s="65">
        <v>21775</v>
      </c>
      <c r="F123" s="65">
        <v>0</v>
      </c>
      <c r="G123" s="98">
        <v>186425</v>
      </c>
      <c r="H123" s="98">
        <v>0</v>
      </c>
      <c r="I123" s="99">
        <v>0</v>
      </c>
      <c r="J123" s="99">
        <v>0</v>
      </c>
      <c r="K123" s="100">
        <v>37478</v>
      </c>
      <c r="L123" s="100">
        <v>0</v>
      </c>
      <c r="M123" s="101">
        <v>0</v>
      </c>
      <c r="N123" s="101">
        <v>0</v>
      </c>
      <c r="O123" s="102">
        <v>245678</v>
      </c>
      <c r="P123" s="97"/>
    </row>
    <row r="124" spans="1:16" ht="15" x14ac:dyDescent="0.25">
      <c r="A124"/>
      <c r="B124"/>
      <c r="C124"/>
      <c r="D124"/>
      <c r="E124" s="92"/>
      <c r="F124" s="92"/>
      <c r="G124" s="93"/>
      <c r="H124" s="93"/>
      <c r="I124" s="94"/>
      <c r="J124" s="94"/>
      <c r="K124" s="95"/>
      <c r="L124" s="95"/>
      <c r="M124" s="96"/>
      <c r="N124" s="96"/>
      <c r="O124" s="97"/>
      <c r="P124" s="97"/>
    </row>
    <row r="125" spans="1:16" ht="15" x14ac:dyDescent="0.25">
      <c r="A125" s="76" t="s">
        <v>4</v>
      </c>
      <c r="B125"/>
      <c r="C125"/>
      <c r="D125"/>
      <c r="E125" s="92"/>
      <c r="F125" s="65">
        <v>587929</v>
      </c>
      <c r="G125" s="98">
        <v>0</v>
      </c>
      <c r="H125" s="98">
        <v>845349</v>
      </c>
      <c r="I125" s="99">
        <v>0</v>
      </c>
      <c r="J125" s="99">
        <v>449475</v>
      </c>
      <c r="K125" s="100">
        <v>0</v>
      </c>
      <c r="L125" s="100">
        <v>325359</v>
      </c>
      <c r="M125" s="101">
        <v>0</v>
      </c>
      <c r="N125" s="101">
        <v>918963</v>
      </c>
      <c r="O125" s="102">
        <v>0</v>
      </c>
      <c r="P125" s="102">
        <v>3127075</v>
      </c>
    </row>
    <row r="126" spans="1:16" ht="15" x14ac:dyDescent="0.25">
      <c r="A126"/>
      <c r="B126"/>
      <c r="C126"/>
      <c r="D126"/>
      <c r="E126" s="92"/>
      <c r="F126" s="92"/>
      <c r="G126" s="93"/>
      <c r="H126" s="93"/>
      <c r="I126" s="94"/>
      <c r="J126" s="94"/>
      <c r="K126" s="95"/>
      <c r="L126" s="95"/>
      <c r="M126" s="96"/>
      <c r="N126" s="96"/>
      <c r="O126" s="97"/>
      <c r="P126" s="97"/>
    </row>
    <row r="127" spans="1:16" ht="15" x14ac:dyDescent="0.25">
      <c r="A127" t="s">
        <v>5</v>
      </c>
      <c r="B127"/>
      <c r="C127"/>
      <c r="D127"/>
      <c r="E127" s="65">
        <v>207533</v>
      </c>
      <c r="F127" s="65">
        <v>0</v>
      </c>
      <c r="G127" s="98">
        <v>483365</v>
      </c>
      <c r="H127" s="98">
        <v>0</v>
      </c>
      <c r="I127" s="99">
        <v>141060</v>
      </c>
      <c r="J127" s="99">
        <v>0</v>
      </c>
      <c r="K127" s="100">
        <v>73522</v>
      </c>
      <c r="L127" s="100">
        <v>0</v>
      </c>
      <c r="M127" s="101">
        <v>382064</v>
      </c>
      <c r="N127" s="101">
        <v>0</v>
      </c>
      <c r="O127" s="102">
        <v>1287544</v>
      </c>
      <c r="P127" s="97"/>
    </row>
    <row r="128" spans="1:16" ht="15" x14ac:dyDescent="0.25">
      <c r="A128" t="s">
        <v>6</v>
      </c>
      <c r="B128"/>
      <c r="C128"/>
      <c r="D128"/>
      <c r="E128" s="65">
        <v>2320</v>
      </c>
      <c r="F128" s="65">
        <v>0</v>
      </c>
      <c r="G128" s="98">
        <v>53677</v>
      </c>
      <c r="H128" s="98">
        <v>0</v>
      </c>
      <c r="I128" s="99">
        <v>20795</v>
      </c>
      <c r="J128" s="99">
        <v>0</v>
      </c>
      <c r="K128" s="100">
        <v>3480</v>
      </c>
      <c r="L128" s="100">
        <v>0</v>
      </c>
      <c r="M128" s="101">
        <v>23803</v>
      </c>
      <c r="N128" s="101">
        <v>0</v>
      </c>
      <c r="O128" s="102">
        <v>104075</v>
      </c>
      <c r="P128" s="97"/>
    </row>
    <row r="129" spans="1:16" ht="15" x14ac:dyDescent="0.25">
      <c r="A129" s="77" t="s">
        <v>96</v>
      </c>
      <c r="B129"/>
      <c r="C129"/>
      <c r="D129"/>
      <c r="E129" s="65">
        <v>35827</v>
      </c>
      <c r="F129" s="65">
        <v>0</v>
      </c>
      <c r="G129" s="98">
        <v>63141</v>
      </c>
      <c r="H129" s="98">
        <v>0</v>
      </c>
      <c r="I129" s="99">
        <v>11000</v>
      </c>
      <c r="J129" s="99">
        <v>0</v>
      </c>
      <c r="K129" s="100">
        <v>2955</v>
      </c>
      <c r="L129" s="100">
        <v>0</v>
      </c>
      <c r="M129" s="101">
        <v>74783</v>
      </c>
      <c r="N129" s="101">
        <v>0</v>
      </c>
      <c r="O129" s="102">
        <v>187706</v>
      </c>
      <c r="P129" s="97"/>
    </row>
    <row r="130" spans="1:16" ht="15" x14ac:dyDescent="0.25">
      <c r="A130" s="77" t="s">
        <v>97</v>
      </c>
      <c r="B130"/>
      <c r="C130"/>
      <c r="D130"/>
      <c r="E130" s="65">
        <v>0</v>
      </c>
      <c r="F130" s="65">
        <v>0</v>
      </c>
      <c r="G130" s="98">
        <v>3460</v>
      </c>
      <c r="H130" s="98">
        <v>0</v>
      </c>
      <c r="I130" s="99">
        <v>0</v>
      </c>
      <c r="J130" s="99">
        <v>0</v>
      </c>
      <c r="K130" s="100">
        <v>0</v>
      </c>
      <c r="L130" s="100">
        <v>0</v>
      </c>
      <c r="M130" s="101">
        <v>0</v>
      </c>
      <c r="N130" s="101">
        <v>0</v>
      </c>
      <c r="O130" s="102">
        <v>3460</v>
      </c>
      <c r="P130" s="97"/>
    </row>
    <row r="131" spans="1:16" ht="15" x14ac:dyDescent="0.25">
      <c r="A131" t="s">
        <v>98</v>
      </c>
      <c r="B131"/>
      <c r="C131"/>
      <c r="D131"/>
      <c r="E131" s="65">
        <v>2051</v>
      </c>
      <c r="F131" s="65">
        <v>0</v>
      </c>
      <c r="G131" s="98">
        <v>0</v>
      </c>
      <c r="H131" s="98">
        <v>0</v>
      </c>
      <c r="I131" s="99">
        <v>0</v>
      </c>
      <c r="J131" s="99">
        <v>0</v>
      </c>
      <c r="K131" s="100">
        <v>0</v>
      </c>
      <c r="L131" s="100">
        <v>0</v>
      </c>
      <c r="M131" s="101">
        <v>0</v>
      </c>
      <c r="N131" s="101">
        <v>0</v>
      </c>
      <c r="O131" s="102">
        <v>2051</v>
      </c>
      <c r="P131" s="97"/>
    </row>
    <row r="132" spans="1:16" ht="15" x14ac:dyDescent="0.25">
      <c r="A132" t="s">
        <v>10</v>
      </c>
      <c r="B132"/>
      <c r="C132"/>
      <c r="D132"/>
      <c r="E132" s="65">
        <v>232455</v>
      </c>
      <c r="F132" s="65">
        <v>0</v>
      </c>
      <c r="G132" s="98">
        <v>145619</v>
      </c>
      <c r="H132" s="98">
        <v>0</v>
      </c>
      <c r="I132" s="99">
        <v>184737</v>
      </c>
      <c r="J132" s="99">
        <v>0</v>
      </c>
      <c r="K132" s="100">
        <v>124422</v>
      </c>
      <c r="L132" s="100">
        <v>0</v>
      </c>
      <c r="M132" s="101">
        <v>191137</v>
      </c>
      <c r="N132" s="101">
        <v>0</v>
      </c>
      <c r="O132" s="102">
        <v>878370</v>
      </c>
      <c r="P132" s="97"/>
    </row>
    <row r="133" spans="1:16" ht="15" x14ac:dyDescent="0.25">
      <c r="A133" t="s">
        <v>11</v>
      </c>
      <c r="B133"/>
      <c r="C133"/>
      <c r="D133"/>
      <c r="E133" s="65">
        <v>75529</v>
      </c>
      <c r="F133" s="65">
        <v>0</v>
      </c>
      <c r="G133" s="98">
        <v>29763</v>
      </c>
      <c r="H133" s="98">
        <v>0</v>
      </c>
      <c r="I133" s="99">
        <v>38349</v>
      </c>
      <c r="J133" s="99">
        <v>0</v>
      </c>
      <c r="K133" s="100">
        <v>69620</v>
      </c>
      <c r="L133" s="100">
        <v>0</v>
      </c>
      <c r="M133" s="101">
        <v>2946</v>
      </c>
      <c r="N133" s="101">
        <v>0</v>
      </c>
      <c r="O133" s="102">
        <v>216207</v>
      </c>
      <c r="P133" s="97"/>
    </row>
    <row r="134" spans="1:16" ht="15" x14ac:dyDescent="0.25">
      <c r="A134" t="s">
        <v>12</v>
      </c>
      <c r="B134"/>
      <c r="C134"/>
      <c r="D134"/>
      <c r="E134" s="65">
        <v>14389</v>
      </c>
      <c r="F134" s="65">
        <v>0</v>
      </c>
      <c r="G134" s="98">
        <v>31326</v>
      </c>
      <c r="H134" s="98">
        <v>0</v>
      </c>
      <c r="I134" s="99">
        <v>28410</v>
      </c>
      <c r="J134" s="99">
        <v>0</v>
      </c>
      <c r="K134" s="100">
        <v>0</v>
      </c>
      <c r="L134" s="100">
        <v>0</v>
      </c>
      <c r="M134" s="101">
        <v>0</v>
      </c>
      <c r="N134" s="101">
        <v>0</v>
      </c>
      <c r="O134" s="102">
        <v>74125</v>
      </c>
      <c r="P134" s="97"/>
    </row>
    <row r="135" spans="1:16" ht="15" x14ac:dyDescent="0.25">
      <c r="A135"/>
      <c r="B135"/>
      <c r="C135"/>
      <c r="D135"/>
      <c r="E135" s="92"/>
      <c r="F135" s="92"/>
      <c r="G135" s="93"/>
      <c r="H135" s="93"/>
      <c r="I135" s="94"/>
      <c r="J135" s="94"/>
      <c r="K135" s="95"/>
      <c r="L135" s="95"/>
      <c r="M135" s="96"/>
      <c r="N135" s="96"/>
      <c r="O135" s="97"/>
      <c r="P135" s="97"/>
    </row>
    <row r="136" spans="1:16" ht="15" x14ac:dyDescent="0.25">
      <c r="A136" s="76" t="s">
        <v>13</v>
      </c>
      <c r="B136"/>
      <c r="C136"/>
      <c r="D136"/>
      <c r="E136" s="92"/>
      <c r="F136" s="65">
        <v>570104</v>
      </c>
      <c r="G136" s="98">
        <v>0</v>
      </c>
      <c r="H136" s="98">
        <v>810351</v>
      </c>
      <c r="I136" s="99">
        <v>0</v>
      </c>
      <c r="J136" s="99">
        <v>424351</v>
      </c>
      <c r="K136" s="100">
        <v>0</v>
      </c>
      <c r="L136" s="100">
        <v>273999</v>
      </c>
      <c r="M136" s="101">
        <v>0</v>
      </c>
      <c r="N136" s="101">
        <v>754733</v>
      </c>
      <c r="O136" s="102">
        <v>0</v>
      </c>
      <c r="P136" s="102">
        <v>2833538</v>
      </c>
    </row>
    <row r="137" spans="1:16" s="3" customFormat="1" ht="15" x14ac:dyDescent="0.25">
      <c r="A137"/>
      <c r="B137"/>
      <c r="C137"/>
      <c r="D137"/>
      <c r="E137" s="92"/>
      <c r="F137" s="92"/>
      <c r="G137" s="93"/>
      <c r="H137" s="93"/>
      <c r="I137" s="94"/>
      <c r="J137" s="94"/>
      <c r="K137" s="95"/>
      <c r="L137" s="95"/>
      <c r="M137" s="96"/>
      <c r="N137" s="96"/>
      <c r="O137" s="97"/>
      <c r="P137" s="97"/>
    </row>
    <row r="138" spans="1:16" ht="15" x14ac:dyDescent="0.25">
      <c r="A138" s="1" t="s">
        <v>14</v>
      </c>
      <c r="E138" s="108"/>
      <c r="F138" s="108">
        <v>59510</v>
      </c>
      <c r="G138" s="61">
        <v>0</v>
      </c>
      <c r="H138" s="61">
        <v>145776</v>
      </c>
      <c r="I138" s="62">
        <v>0</v>
      </c>
      <c r="J138" s="62">
        <v>291</v>
      </c>
      <c r="K138" s="63">
        <v>0</v>
      </c>
      <c r="L138" s="63">
        <v>97132</v>
      </c>
      <c r="M138" s="109">
        <v>0</v>
      </c>
      <c r="N138" s="109">
        <v>129993</v>
      </c>
      <c r="O138" s="20">
        <v>0</v>
      </c>
      <c r="P138" s="19">
        <v>432702</v>
      </c>
    </row>
    <row r="139" spans="1:16" s="107" customFormat="1" ht="15" x14ac:dyDescent="0.25">
      <c r="E139" s="110"/>
      <c r="F139" s="110"/>
      <c r="G139" s="111"/>
      <c r="H139" s="111"/>
      <c r="I139" s="111"/>
      <c r="J139" s="111"/>
      <c r="K139" s="111"/>
      <c r="L139" s="111"/>
      <c r="M139" s="111"/>
      <c r="N139" s="111"/>
      <c r="O139" s="105"/>
      <c r="P139" s="86"/>
    </row>
    <row r="140" spans="1:16" s="107" customFormat="1" ht="15" x14ac:dyDescent="0.25">
      <c r="E140" s="110"/>
      <c r="F140" s="110"/>
      <c r="G140" s="111"/>
      <c r="H140" s="111"/>
      <c r="I140" s="111"/>
      <c r="J140" s="111"/>
      <c r="K140" s="111"/>
      <c r="L140" s="111"/>
      <c r="M140" s="111"/>
      <c r="N140" s="111"/>
      <c r="O140" s="105"/>
      <c r="P140" s="86"/>
    </row>
    <row r="141" spans="1:16" x14ac:dyDescent="0.2">
      <c r="E141" s="38" t="s">
        <v>15</v>
      </c>
      <c r="F141" s="38" t="s">
        <v>15</v>
      </c>
      <c r="G141" s="38" t="s">
        <v>16</v>
      </c>
      <c r="H141" s="38" t="s">
        <v>16</v>
      </c>
      <c r="I141" s="38" t="s">
        <v>81</v>
      </c>
      <c r="J141" s="38" t="s">
        <v>81</v>
      </c>
      <c r="K141" s="38" t="s">
        <v>17</v>
      </c>
      <c r="L141" s="38" t="s">
        <v>17</v>
      </c>
      <c r="M141" s="38" t="s">
        <v>19</v>
      </c>
      <c r="N141" s="38" t="s">
        <v>19</v>
      </c>
      <c r="O141" s="38" t="s">
        <v>51</v>
      </c>
      <c r="P141" s="38" t="s">
        <v>51</v>
      </c>
    </row>
    <row r="142" spans="1:16" ht="15" x14ac:dyDescent="0.25">
      <c r="A142" s="1" t="s">
        <v>87</v>
      </c>
      <c r="D142" s="1" t="s">
        <v>38</v>
      </c>
      <c r="E142" s="65">
        <f t="shared" ref="E142:O142" si="3">E5</f>
        <v>281208</v>
      </c>
      <c r="F142" s="65"/>
      <c r="G142" s="98">
        <f t="shared" si="3"/>
        <v>195288</v>
      </c>
      <c r="H142" s="98"/>
      <c r="I142" s="99">
        <f t="shared" si="3"/>
        <v>186277</v>
      </c>
      <c r="J142" s="99"/>
      <c r="K142" s="100">
        <f t="shared" si="3"/>
        <v>211720</v>
      </c>
      <c r="L142" s="100"/>
      <c r="M142" s="65">
        <f t="shared" si="3"/>
        <v>464051</v>
      </c>
      <c r="N142" s="65"/>
      <c r="O142" s="102">
        <f t="shared" si="3"/>
        <v>1338544</v>
      </c>
      <c r="P142" s="102"/>
    </row>
    <row r="143" spans="1:16" ht="15" x14ac:dyDescent="0.25">
      <c r="A143" s="1" t="s">
        <v>88</v>
      </c>
      <c r="D143" s="1" t="s">
        <v>39</v>
      </c>
      <c r="E143" s="65">
        <f t="shared" ref="E143:O143" si="4">E28</f>
        <v>389881</v>
      </c>
      <c r="F143" s="65"/>
      <c r="G143" s="98">
        <f t="shared" si="4"/>
        <v>362025</v>
      </c>
      <c r="H143" s="98"/>
      <c r="I143" s="99">
        <f t="shared" si="4"/>
        <v>331732</v>
      </c>
      <c r="J143" s="99"/>
      <c r="K143" s="100">
        <f t="shared" si="4"/>
        <v>281482</v>
      </c>
      <c r="L143" s="100"/>
      <c r="M143" s="65">
        <f t="shared" si="4"/>
        <v>618121</v>
      </c>
      <c r="N143" s="65"/>
      <c r="O143" s="102">
        <f t="shared" si="4"/>
        <v>1983241</v>
      </c>
      <c r="P143" s="102"/>
    </row>
    <row r="144" spans="1:16" ht="15" x14ac:dyDescent="0.25">
      <c r="A144" s="1" t="s">
        <v>89</v>
      </c>
      <c r="D144" s="1" t="s">
        <v>40</v>
      </c>
      <c r="E144" s="65">
        <f t="shared" ref="E144:O144" si="5">E51</f>
        <v>421232</v>
      </c>
      <c r="F144" s="65"/>
      <c r="G144" s="98">
        <f t="shared" si="5"/>
        <v>394593</v>
      </c>
      <c r="H144" s="98"/>
      <c r="I144" s="99">
        <f t="shared" si="5"/>
        <v>322933</v>
      </c>
      <c r="J144" s="99"/>
      <c r="K144" s="100">
        <f t="shared" si="5"/>
        <v>278894</v>
      </c>
      <c r="L144" s="100"/>
      <c r="M144" s="65">
        <f t="shared" si="5"/>
        <v>618014</v>
      </c>
      <c r="N144" s="65"/>
      <c r="O144" s="102">
        <f t="shared" si="5"/>
        <v>2035666</v>
      </c>
      <c r="P144" s="102"/>
    </row>
    <row r="145" spans="1:16" ht="15" x14ac:dyDescent="0.25">
      <c r="A145" s="1" t="s">
        <v>90</v>
      </c>
      <c r="D145" s="1" t="s">
        <v>92</v>
      </c>
      <c r="E145" s="65">
        <f t="shared" ref="E145:O145" si="6">E73</f>
        <v>428821</v>
      </c>
      <c r="F145" s="65"/>
      <c r="G145" s="98">
        <f t="shared" si="6"/>
        <v>406313</v>
      </c>
      <c r="H145" s="98"/>
      <c r="I145" s="99">
        <f t="shared" si="6"/>
        <v>314910</v>
      </c>
      <c r="J145" s="99"/>
      <c r="K145" s="100">
        <f t="shared" si="6"/>
        <v>282233</v>
      </c>
      <c r="L145" s="100"/>
      <c r="M145" s="65">
        <f t="shared" si="6"/>
        <v>622133</v>
      </c>
      <c r="N145" s="65"/>
      <c r="O145" s="102">
        <f t="shared" si="6"/>
        <v>2054410</v>
      </c>
      <c r="P145" s="102"/>
    </row>
    <row r="146" spans="1:16" ht="15" x14ac:dyDescent="0.25">
      <c r="A146" s="1" t="s">
        <v>91</v>
      </c>
      <c r="D146" s="1" t="s">
        <v>93</v>
      </c>
      <c r="E146" s="65">
        <f t="shared" ref="E146:O146" si="7">E97</f>
        <v>432937</v>
      </c>
      <c r="F146" s="65"/>
      <c r="G146" s="98">
        <f t="shared" si="7"/>
        <v>413817</v>
      </c>
      <c r="H146" s="98"/>
      <c r="I146" s="99">
        <f t="shared" si="7"/>
        <v>307283</v>
      </c>
      <c r="J146" s="99"/>
      <c r="K146" s="100">
        <f t="shared" si="7"/>
        <v>280799</v>
      </c>
      <c r="L146" s="100"/>
      <c r="M146" s="65">
        <f t="shared" si="7"/>
        <v>610975</v>
      </c>
      <c r="N146" s="65"/>
      <c r="O146" s="102">
        <f t="shared" si="7"/>
        <v>2045811</v>
      </c>
      <c r="P146" s="102"/>
    </row>
    <row r="147" spans="1:16" ht="15" x14ac:dyDescent="0.25">
      <c r="A147" s="1" t="s">
        <v>99</v>
      </c>
      <c r="D147" s="1" t="s">
        <v>110</v>
      </c>
      <c r="E147" s="65">
        <f>E120</f>
        <v>424354</v>
      </c>
      <c r="F147" s="65"/>
      <c r="G147" s="98">
        <f t="shared" ref="G147:O147" si="8">G120</f>
        <v>408385</v>
      </c>
      <c r="H147" s="98"/>
      <c r="I147" s="99">
        <f t="shared" si="8"/>
        <v>293116</v>
      </c>
      <c r="J147" s="99"/>
      <c r="K147" s="100">
        <f t="shared" si="8"/>
        <v>265180</v>
      </c>
      <c r="L147" s="100"/>
      <c r="M147" s="65">
        <f t="shared" si="8"/>
        <v>598711</v>
      </c>
      <c r="N147" s="65"/>
      <c r="O147" s="102">
        <f t="shared" si="8"/>
        <v>1989746</v>
      </c>
      <c r="P147" s="102"/>
    </row>
    <row r="148" spans="1:16" x14ac:dyDescent="0.2">
      <c r="E148" s="38" t="s">
        <v>15</v>
      </c>
      <c r="F148" s="38" t="s">
        <v>15</v>
      </c>
      <c r="G148" s="38" t="s">
        <v>16</v>
      </c>
      <c r="H148" s="38" t="s">
        <v>16</v>
      </c>
      <c r="I148" s="38" t="s">
        <v>81</v>
      </c>
      <c r="J148" s="38" t="s">
        <v>81</v>
      </c>
      <c r="K148" s="38" t="s">
        <v>17</v>
      </c>
      <c r="L148" s="38" t="s">
        <v>17</v>
      </c>
      <c r="M148" s="38" t="s">
        <v>19</v>
      </c>
      <c r="N148" s="38" t="s">
        <v>19</v>
      </c>
      <c r="O148" s="38" t="s">
        <v>51</v>
      </c>
      <c r="P148" s="38" t="s">
        <v>51</v>
      </c>
    </row>
    <row r="149" spans="1:16" x14ac:dyDescent="0.2">
      <c r="A149" s="1" t="s">
        <v>28</v>
      </c>
      <c r="D149" s="1" t="s">
        <v>38</v>
      </c>
      <c r="E149" s="12">
        <v>89430</v>
      </c>
      <c r="F149" s="4"/>
      <c r="G149" s="21">
        <v>168586</v>
      </c>
      <c r="H149" s="22"/>
      <c r="I149" s="15">
        <v>22000</v>
      </c>
      <c r="J149" s="8"/>
      <c r="K149" s="14">
        <v>3800</v>
      </c>
      <c r="L149" s="7"/>
      <c r="M149" s="104">
        <v>58189</v>
      </c>
      <c r="N149" s="31"/>
      <c r="O149" s="11">
        <f>SUM(E149:N149)</f>
        <v>342005</v>
      </c>
      <c r="P149" s="10"/>
    </row>
    <row r="150" spans="1:16" x14ac:dyDescent="0.2">
      <c r="A150" s="1" t="s">
        <v>29</v>
      </c>
      <c r="D150" s="1" t="s">
        <v>39</v>
      </c>
      <c r="E150" s="12">
        <v>73443</v>
      </c>
      <c r="F150" s="4"/>
      <c r="G150" s="21">
        <v>130881</v>
      </c>
      <c r="H150" s="22"/>
      <c r="I150" s="15">
        <v>3150</v>
      </c>
      <c r="J150" s="8"/>
      <c r="K150" s="14">
        <v>0</v>
      </c>
      <c r="L150" s="7"/>
      <c r="M150" s="104">
        <v>60115</v>
      </c>
      <c r="N150" s="31"/>
      <c r="O150" s="11">
        <f>SUM(E150:N150)</f>
        <v>267589</v>
      </c>
      <c r="P150" s="10"/>
    </row>
    <row r="151" spans="1:16" x14ac:dyDescent="0.2">
      <c r="A151" s="1" t="s">
        <v>30</v>
      </c>
      <c r="D151" s="1" t="s">
        <v>40</v>
      </c>
      <c r="E151" s="12">
        <v>113050</v>
      </c>
      <c r="F151" s="4"/>
      <c r="G151" s="21">
        <v>137888</v>
      </c>
      <c r="H151" s="22"/>
      <c r="I151" s="15">
        <v>68119</v>
      </c>
      <c r="J151" s="8"/>
      <c r="K151" s="14">
        <v>0</v>
      </c>
      <c r="L151" s="7"/>
      <c r="M151" s="104">
        <v>88584</v>
      </c>
      <c r="N151" s="31"/>
      <c r="O151" s="11">
        <f>SUM(E151:N151)</f>
        <v>407641</v>
      </c>
      <c r="P151" s="10"/>
    </row>
    <row r="152" spans="1:16" x14ac:dyDescent="0.2">
      <c r="A152" s="1" t="s">
        <v>44</v>
      </c>
      <c r="D152" s="1" t="s">
        <v>92</v>
      </c>
      <c r="E152" s="12">
        <v>230349</v>
      </c>
      <c r="F152" s="4"/>
      <c r="G152" s="21">
        <v>198735</v>
      </c>
      <c r="H152" s="22"/>
      <c r="I152" s="15">
        <v>171888</v>
      </c>
      <c r="J152" s="28"/>
      <c r="K152" s="14">
        <v>16438</v>
      </c>
      <c r="L152" s="7"/>
      <c r="M152" s="104">
        <v>138314</v>
      </c>
      <c r="N152" s="31"/>
      <c r="O152" s="11">
        <v>755724</v>
      </c>
      <c r="P152" s="10"/>
    </row>
    <row r="153" spans="1:16" x14ac:dyDescent="0.2">
      <c r="A153" s="1" t="s">
        <v>55</v>
      </c>
      <c r="D153" s="1" t="s">
        <v>93</v>
      </c>
      <c r="E153" s="12">
        <f t="shared" ref="E153:O153" si="9">E98</f>
        <v>92092</v>
      </c>
      <c r="F153" s="12"/>
      <c r="G153" s="34">
        <f t="shared" si="9"/>
        <v>175987</v>
      </c>
      <c r="H153" s="34"/>
      <c r="I153" s="35">
        <f t="shared" si="9"/>
        <v>142685</v>
      </c>
      <c r="J153" s="35"/>
      <c r="K153" s="36">
        <f t="shared" si="9"/>
        <v>14603</v>
      </c>
      <c r="L153" s="36"/>
      <c r="M153" s="12">
        <f t="shared" si="9"/>
        <v>176495</v>
      </c>
      <c r="N153" s="12"/>
      <c r="O153" s="37">
        <f t="shared" si="9"/>
        <v>601862</v>
      </c>
      <c r="P153" s="37"/>
    </row>
    <row r="154" spans="1:16" x14ac:dyDescent="0.2">
      <c r="A154" s="1" t="s">
        <v>104</v>
      </c>
      <c r="D154" s="1" t="s">
        <v>110</v>
      </c>
      <c r="E154" s="12">
        <f>E122</f>
        <v>141800</v>
      </c>
      <c r="F154" s="12"/>
      <c r="G154" s="34">
        <f t="shared" ref="G154:O154" si="10">G122</f>
        <v>213869</v>
      </c>
      <c r="H154" s="34"/>
      <c r="I154" s="35">
        <f t="shared" si="10"/>
        <v>156359</v>
      </c>
      <c r="J154" s="35"/>
      <c r="K154" s="36">
        <f t="shared" si="10"/>
        <v>22701</v>
      </c>
      <c r="L154" s="36"/>
      <c r="M154" s="12">
        <f t="shared" si="10"/>
        <v>320252</v>
      </c>
      <c r="N154" s="12"/>
      <c r="O154" s="37">
        <f t="shared" si="10"/>
        <v>854981</v>
      </c>
      <c r="P154" s="37"/>
    </row>
    <row r="155" spans="1:16" x14ac:dyDescent="0.2">
      <c r="A155" s="1" t="s">
        <v>66</v>
      </c>
      <c r="E155" s="12"/>
      <c r="F155" s="4"/>
      <c r="G155" s="21"/>
      <c r="H155" s="22"/>
      <c r="I155" s="15"/>
      <c r="J155" s="28"/>
      <c r="K155" s="14"/>
      <c r="L155" s="7"/>
      <c r="M155" s="104"/>
      <c r="N155" s="31"/>
      <c r="O155" s="11"/>
      <c r="P155" s="10"/>
    </row>
    <row r="156" spans="1:16" x14ac:dyDescent="0.2">
      <c r="E156" s="38" t="s">
        <v>15</v>
      </c>
      <c r="F156" s="38" t="s">
        <v>15</v>
      </c>
      <c r="G156" s="38" t="s">
        <v>16</v>
      </c>
      <c r="H156" s="38" t="s">
        <v>16</v>
      </c>
      <c r="I156" s="38" t="s">
        <v>81</v>
      </c>
      <c r="J156" s="38" t="s">
        <v>81</v>
      </c>
      <c r="K156" s="38" t="s">
        <v>17</v>
      </c>
      <c r="L156" s="38" t="s">
        <v>17</v>
      </c>
      <c r="M156" s="38" t="s">
        <v>19</v>
      </c>
      <c r="N156" s="38" t="s">
        <v>19</v>
      </c>
      <c r="O156" s="38" t="s">
        <v>51</v>
      </c>
      <c r="P156" s="38" t="s">
        <v>51</v>
      </c>
    </row>
    <row r="157" spans="1:16" x14ac:dyDescent="0.2">
      <c r="A157" s="1" t="s">
        <v>31</v>
      </c>
      <c r="D157" s="1" t="s">
        <v>38</v>
      </c>
      <c r="E157" s="12">
        <v>124191</v>
      </c>
      <c r="F157" s="4"/>
      <c r="G157" s="23">
        <v>73881</v>
      </c>
      <c r="H157" s="22"/>
      <c r="I157" s="15">
        <v>57200</v>
      </c>
      <c r="J157" s="8"/>
      <c r="K157" s="14">
        <v>0</v>
      </c>
      <c r="L157" s="7"/>
      <c r="M157" s="104">
        <v>203711</v>
      </c>
      <c r="N157" s="31"/>
      <c r="O157" s="11">
        <f>SUM(E157:N157)</f>
        <v>458983</v>
      </c>
      <c r="P157" s="10"/>
    </row>
    <row r="158" spans="1:16" x14ac:dyDescent="0.2">
      <c r="A158" s="1" t="s">
        <v>32</v>
      </c>
      <c r="D158" s="1" t="s">
        <v>39</v>
      </c>
      <c r="E158" s="12">
        <v>186519</v>
      </c>
      <c r="F158" s="4"/>
      <c r="G158" s="23">
        <v>191570</v>
      </c>
      <c r="H158" s="22"/>
      <c r="I158" s="15">
        <v>54412</v>
      </c>
      <c r="J158" s="8"/>
      <c r="K158" s="14">
        <v>38305</v>
      </c>
      <c r="L158" s="7"/>
      <c r="M158" s="104">
        <v>273521</v>
      </c>
      <c r="N158" s="31"/>
      <c r="O158" s="11">
        <f>SUM(E158:N158)</f>
        <v>744327</v>
      </c>
      <c r="P158" s="10"/>
    </row>
    <row r="159" spans="1:16" x14ac:dyDescent="0.2">
      <c r="A159" s="1" t="s">
        <v>33</v>
      </c>
      <c r="D159" s="1" t="s">
        <v>40</v>
      </c>
      <c r="E159" s="12">
        <v>207447</v>
      </c>
      <c r="F159" s="4"/>
      <c r="G159" s="23">
        <v>238232</v>
      </c>
      <c r="H159" s="22"/>
      <c r="I159" s="15">
        <v>75004</v>
      </c>
      <c r="J159" s="8"/>
      <c r="K159" s="14">
        <v>55328</v>
      </c>
      <c r="L159" s="7"/>
      <c r="M159" s="104">
        <v>329309</v>
      </c>
      <c r="N159" s="31"/>
      <c r="O159" s="11">
        <f>SUM(E159:N159)</f>
        <v>905320</v>
      </c>
      <c r="P159" s="10"/>
    </row>
    <row r="160" spans="1:16" x14ac:dyDescent="0.2">
      <c r="A160" s="1" t="s">
        <v>47</v>
      </c>
      <c r="D160" s="1" t="s">
        <v>92</v>
      </c>
      <c r="E160" s="12">
        <v>207241</v>
      </c>
      <c r="F160" s="4"/>
      <c r="G160" s="23">
        <v>216422</v>
      </c>
      <c r="H160" s="22"/>
      <c r="I160" s="15">
        <v>93498</v>
      </c>
      <c r="J160" s="8"/>
      <c r="K160" s="14">
        <v>58190</v>
      </c>
      <c r="L160" s="29"/>
      <c r="M160" s="104">
        <v>368711</v>
      </c>
      <c r="N160" s="31"/>
      <c r="O160" s="11">
        <v>944062</v>
      </c>
      <c r="P160" s="10"/>
    </row>
    <row r="161" spans="1:16" x14ac:dyDescent="0.2">
      <c r="A161" s="1" t="s">
        <v>56</v>
      </c>
      <c r="D161" s="1" t="s">
        <v>93</v>
      </c>
      <c r="E161" s="12">
        <f>E103</f>
        <v>205597</v>
      </c>
      <c r="F161" s="12"/>
      <c r="G161" s="34">
        <f>G103</f>
        <v>347973</v>
      </c>
      <c r="H161" s="34"/>
      <c r="I161" s="35">
        <f>I103</f>
        <v>111704</v>
      </c>
      <c r="J161" s="35"/>
      <c r="K161" s="36">
        <f>K103</f>
        <v>70635</v>
      </c>
      <c r="L161" s="36"/>
      <c r="M161" s="12">
        <f>M103</f>
        <v>384957</v>
      </c>
      <c r="N161" s="12"/>
      <c r="O161" s="37">
        <f>O103</f>
        <v>1120866</v>
      </c>
      <c r="P161" s="37"/>
    </row>
    <row r="162" spans="1:16" x14ac:dyDescent="0.2">
      <c r="A162" s="1" t="s">
        <v>105</v>
      </c>
      <c r="D162" s="1" t="s">
        <v>110</v>
      </c>
      <c r="E162" s="12">
        <f>E127</f>
        <v>207533</v>
      </c>
      <c r="F162" s="12"/>
      <c r="G162" s="34">
        <f t="shared" ref="G162:O162" si="11">G127</f>
        <v>483365</v>
      </c>
      <c r="H162" s="34"/>
      <c r="I162" s="35">
        <f t="shared" si="11"/>
        <v>141060</v>
      </c>
      <c r="J162" s="35"/>
      <c r="K162" s="36">
        <f t="shared" si="11"/>
        <v>73522</v>
      </c>
      <c r="L162" s="36"/>
      <c r="M162" s="12">
        <f t="shared" si="11"/>
        <v>382064</v>
      </c>
      <c r="N162" s="12"/>
      <c r="O162" s="37">
        <f t="shared" si="11"/>
        <v>1287544</v>
      </c>
      <c r="P162" s="37"/>
    </row>
    <row r="163" spans="1:16" x14ac:dyDescent="0.2">
      <c r="E163" s="38" t="s">
        <v>15</v>
      </c>
      <c r="F163" s="38" t="s">
        <v>15</v>
      </c>
      <c r="G163" s="38" t="s">
        <v>16</v>
      </c>
      <c r="H163" s="38" t="s">
        <v>16</v>
      </c>
      <c r="I163" s="38" t="s">
        <v>81</v>
      </c>
      <c r="J163" s="38" t="s">
        <v>81</v>
      </c>
      <c r="K163" s="38" t="s">
        <v>17</v>
      </c>
      <c r="L163" s="38" t="s">
        <v>17</v>
      </c>
      <c r="M163" s="38" t="s">
        <v>19</v>
      </c>
      <c r="N163" s="38" t="s">
        <v>19</v>
      </c>
      <c r="O163" s="38" t="s">
        <v>51</v>
      </c>
      <c r="P163" s="38" t="s">
        <v>51</v>
      </c>
    </row>
    <row r="164" spans="1:16" x14ac:dyDescent="0.2">
      <c r="A164" s="1" t="s">
        <v>22</v>
      </c>
      <c r="D164" s="1" t="s">
        <v>38</v>
      </c>
      <c r="E164" s="12">
        <v>200102</v>
      </c>
      <c r="F164" s="4"/>
      <c r="G164" s="21">
        <v>207008</v>
      </c>
      <c r="H164" s="22"/>
      <c r="I164" s="15">
        <v>53295</v>
      </c>
      <c r="J164" s="8"/>
      <c r="K164" s="14">
        <v>18885</v>
      </c>
      <c r="L164" s="7"/>
      <c r="M164" s="104">
        <v>280761</v>
      </c>
      <c r="N164" s="31"/>
      <c r="O164" s="11">
        <f>SUM(E164:N164)</f>
        <v>760051</v>
      </c>
      <c r="P164" s="10"/>
    </row>
    <row r="165" spans="1:16" x14ac:dyDescent="0.2">
      <c r="A165" s="1" t="s">
        <v>23</v>
      </c>
      <c r="D165" s="1" t="s">
        <v>39</v>
      </c>
      <c r="E165" s="12">
        <v>149475</v>
      </c>
      <c r="F165" s="4"/>
      <c r="G165" s="21">
        <v>251147</v>
      </c>
      <c r="H165" s="22"/>
      <c r="I165" s="15">
        <v>177772</v>
      </c>
      <c r="J165" s="8"/>
      <c r="K165" s="14">
        <v>83475</v>
      </c>
      <c r="L165" s="7"/>
      <c r="M165" s="104">
        <v>160466</v>
      </c>
      <c r="N165" s="31"/>
      <c r="O165" s="11">
        <f>SUM(E165:N165)</f>
        <v>822335</v>
      </c>
      <c r="P165" s="10"/>
    </row>
    <row r="166" spans="1:16" x14ac:dyDescent="0.2">
      <c r="A166" s="1" t="s">
        <v>24</v>
      </c>
      <c r="D166" s="1" t="s">
        <v>40</v>
      </c>
      <c r="E166" s="12">
        <v>248404</v>
      </c>
      <c r="F166" s="4"/>
      <c r="G166" s="21">
        <v>270745</v>
      </c>
      <c r="H166" s="22"/>
      <c r="I166" s="15">
        <v>246237</v>
      </c>
      <c r="J166" s="8"/>
      <c r="K166" s="14">
        <v>138058</v>
      </c>
      <c r="L166" s="7"/>
      <c r="M166" s="104">
        <v>144537</v>
      </c>
      <c r="N166" s="31"/>
      <c r="O166" s="11">
        <f>SUM(E166:N166)</f>
        <v>1047981</v>
      </c>
      <c r="P166" s="10"/>
    </row>
    <row r="167" spans="1:16" x14ac:dyDescent="0.2">
      <c r="A167" s="1" t="s">
        <v>45</v>
      </c>
      <c r="D167" s="1" t="s">
        <v>92</v>
      </c>
      <c r="E167" s="12">
        <v>334183</v>
      </c>
      <c r="F167" s="4"/>
      <c r="G167" s="21">
        <v>428756</v>
      </c>
      <c r="H167" s="22"/>
      <c r="I167" s="15">
        <v>369754</v>
      </c>
      <c r="J167" s="28"/>
      <c r="K167" s="14">
        <v>119564</v>
      </c>
      <c r="L167" s="7"/>
      <c r="M167" s="104">
        <v>175955</v>
      </c>
      <c r="N167" s="31"/>
      <c r="O167" s="11">
        <v>1428212</v>
      </c>
      <c r="P167" s="10"/>
    </row>
    <row r="168" spans="1:16" x14ac:dyDescent="0.2">
      <c r="A168" s="1" t="s">
        <v>57</v>
      </c>
      <c r="D168" s="1" t="s">
        <v>93</v>
      </c>
      <c r="E168" s="12">
        <f>E108</f>
        <v>152877</v>
      </c>
      <c r="F168" s="12"/>
      <c r="G168" s="34">
        <f>G108</f>
        <v>126721</v>
      </c>
      <c r="H168" s="34"/>
      <c r="I168" s="35">
        <f>I108</f>
        <v>251112</v>
      </c>
      <c r="J168" s="35"/>
      <c r="K168" s="36">
        <f>K108</f>
        <v>137218</v>
      </c>
      <c r="L168" s="36"/>
      <c r="M168" s="12">
        <f>M108</f>
        <v>314165</v>
      </c>
      <c r="N168" s="12"/>
      <c r="O168" s="37">
        <f>O108</f>
        <v>982093</v>
      </c>
      <c r="P168" s="37"/>
    </row>
    <row r="169" spans="1:16" x14ac:dyDescent="0.2">
      <c r="A169" s="1" t="s">
        <v>106</v>
      </c>
      <c r="D169" s="1" t="s">
        <v>110</v>
      </c>
      <c r="E169" s="12">
        <f>E132</f>
        <v>232455</v>
      </c>
      <c r="F169" s="12"/>
      <c r="G169" s="34">
        <f t="shared" ref="G169:O169" si="12">G132</f>
        <v>145619</v>
      </c>
      <c r="H169" s="34"/>
      <c r="I169" s="35">
        <f t="shared" si="12"/>
        <v>184737</v>
      </c>
      <c r="J169" s="35"/>
      <c r="K169" s="36">
        <f t="shared" si="12"/>
        <v>124422</v>
      </c>
      <c r="L169" s="36"/>
      <c r="M169" s="12">
        <f t="shared" si="12"/>
        <v>191137</v>
      </c>
      <c r="N169" s="12"/>
      <c r="O169" s="37">
        <f t="shared" si="12"/>
        <v>878370</v>
      </c>
      <c r="P169" s="37"/>
    </row>
    <row r="170" spans="1:16" x14ac:dyDescent="0.2">
      <c r="E170" s="38" t="s">
        <v>15</v>
      </c>
      <c r="F170" s="38" t="s">
        <v>15</v>
      </c>
      <c r="G170" s="38" t="s">
        <v>16</v>
      </c>
      <c r="H170" s="38" t="s">
        <v>16</v>
      </c>
      <c r="I170" s="38" t="s">
        <v>81</v>
      </c>
      <c r="J170" s="38" t="s">
        <v>81</v>
      </c>
      <c r="K170" s="38" t="s">
        <v>17</v>
      </c>
      <c r="L170" s="38" t="s">
        <v>17</v>
      </c>
      <c r="M170" s="38" t="s">
        <v>19</v>
      </c>
      <c r="N170" s="38" t="s">
        <v>19</v>
      </c>
      <c r="O170" s="38" t="s">
        <v>51</v>
      </c>
      <c r="P170" s="38" t="s">
        <v>51</v>
      </c>
    </row>
    <row r="171" spans="1:16" x14ac:dyDescent="0.2">
      <c r="A171" s="1" t="s">
        <v>25</v>
      </c>
      <c r="D171" s="1" t="s">
        <v>38</v>
      </c>
      <c r="E171" s="12">
        <v>56166</v>
      </c>
      <c r="F171" s="4"/>
      <c r="G171" s="23">
        <v>48878</v>
      </c>
      <c r="H171" s="22"/>
      <c r="I171" s="15">
        <v>43198</v>
      </c>
      <c r="J171" s="8"/>
      <c r="K171" s="14">
        <v>45286</v>
      </c>
      <c r="L171" s="7"/>
      <c r="M171" s="104">
        <v>66778</v>
      </c>
      <c r="N171" s="31"/>
      <c r="O171" s="11">
        <f>SUM(E171:N171)</f>
        <v>260306</v>
      </c>
      <c r="P171" s="10"/>
    </row>
    <row r="172" spans="1:16" x14ac:dyDescent="0.2">
      <c r="A172" s="1" t="s">
        <v>26</v>
      </c>
      <c r="D172" s="1" t="s">
        <v>39</v>
      </c>
      <c r="E172" s="12">
        <v>78833</v>
      </c>
      <c r="F172" s="4"/>
      <c r="G172" s="23">
        <v>85937</v>
      </c>
      <c r="H172" s="22"/>
      <c r="I172" s="15">
        <v>52229</v>
      </c>
      <c r="J172" s="8"/>
      <c r="K172" s="14">
        <v>16543</v>
      </c>
      <c r="L172" s="7"/>
      <c r="M172" s="104">
        <v>103887</v>
      </c>
      <c r="N172" s="31"/>
      <c r="O172" s="11">
        <f>SUM(E172:N172)</f>
        <v>337429</v>
      </c>
      <c r="P172" s="10"/>
    </row>
    <row r="173" spans="1:16" x14ac:dyDescent="0.2">
      <c r="A173" s="1" t="s">
        <v>27</v>
      </c>
      <c r="D173" s="1" t="s">
        <v>40</v>
      </c>
      <c r="E173" s="12">
        <v>131488</v>
      </c>
      <c r="F173" s="4"/>
      <c r="G173" s="23">
        <v>105544</v>
      </c>
      <c r="H173" s="22"/>
      <c r="I173" s="15">
        <v>58351</v>
      </c>
      <c r="J173" s="8"/>
      <c r="K173" s="14">
        <v>87113</v>
      </c>
      <c r="L173" s="7"/>
      <c r="M173" s="104">
        <v>79128</v>
      </c>
      <c r="N173" s="31"/>
      <c r="O173" s="11">
        <f>SUM(E173:N173)</f>
        <v>461624</v>
      </c>
      <c r="P173" s="10"/>
    </row>
    <row r="174" spans="1:16" x14ac:dyDescent="0.2">
      <c r="A174" s="1" t="s">
        <v>46</v>
      </c>
      <c r="D174" s="1" t="s">
        <v>92</v>
      </c>
      <c r="E174" s="12">
        <v>135583</v>
      </c>
      <c r="F174" s="4"/>
      <c r="G174" s="23">
        <v>81175</v>
      </c>
      <c r="H174" s="22"/>
      <c r="I174" s="15">
        <v>131838</v>
      </c>
      <c r="J174" s="28"/>
      <c r="K174" s="14">
        <v>81334</v>
      </c>
      <c r="L174" s="7"/>
      <c r="M174" s="104">
        <v>96833</v>
      </c>
      <c r="N174" s="31"/>
      <c r="O174" s="11">
        <v>526763</v>
      </c>
      <c r="P174" s="10"/>
    </row>
    <row r="175" spans="1:16" x14ac:dyDescent="0.2">
      <c r="A175" s="1" t="s">
        <v>58</v>
      </c>
      <c r="D175" s="1" t="s">
        <v>93</v>
      </c>
      <c r="E175" s="12">
        <f>E109</f>
        <v>88544</v>
      </c>
      <c r="F175" s="12"/>
      <c r="G175" s="34">
        <f>G109</f>
        <v>24998</v>
      </c>
      <c r="H175" s="34"/>
      <c r="I175" s="35">
        <f>I109</f>
        <v>77138</v>
      </c>
      <c r="J175" s="35"/>
      <c r="K175" s="36">
        <f>K109</f>
        <v>75061</v>
      </c>
      <c r="L175" s="36"/>
      <c r="M175" s="12">
        <f>M109</f>
        <v>107200</v>
      </c>
      <c r="N175" s="12"/>
      <c r="O175" s="37">
        <f>O109</f>
        <v>372941</v>
      </c>
      <c r="P175" s="37"/>
    </row>
    <row r="176" spans="1:16" x14ac:dyDescent="0.2">
      <c r="A176" s="1" t="s">
        <v>107</v>
      </c>
      <c r="D176" s="1" t="s">
        <v>110</v>
      </c>
      <c r="E176" s="12">
        <f>E133</f>
        <v>75529</v>
      </c>
      <c r="F176" s="12"/>
      <c r="G176" s="34">
        <f t="shared" ref="G176:O176" si="13">G133</f>
        <v>29763</v>
      </c>
      <c r="H176" s="34"/>
      <c r="I176" s="35">
        <f t="shared" si="13"/>
        <v>38349</v>
      </c>
      <c r="J176" s="35"/>
      <c r="K176" s="36">
        <f t="shared" si="13"/>
        <v>69620</v>
      </c>
      <c r="L176" s="36"/>
      <c r="M176" s="12">
        <f t="shared" si="13"/>
        <v>2946</v>
      </c>
      <c r="N176" s="12"/>
      <c r="O176" s="37">
        <f t="shared" si="13"/>
        <v>216207</v>
      </c>
      <c r="P176" s="37"/>
    </row>
    <row r="177" spans="1:26" x14ac:dyDescent="0.2">
      <c r="E177" s="38" t="s">
        <v>15</v>
      </c>
      <c r="F177" s="38" t="s">
        <v>15</v>
      </c>
      <c r="G177" s="38" t="s">
        <v>16</v>
      </c>
      <c r="H177" s="38" t="s">
        <v>16</v>
      </c>
      <c r="I177" s="38" t="s">
        <v>81</v>
      </c>
      <c r="J177" s="38" t="s">
        <v>81</v>
      </c>
      <c r="K177" s="38" t="s">
        <v>17</v>
      </c>
      <c r="L177" s="38" t="s">
        <v>17</v>
      </c>
      <c r="M177" s="38" t="s">
        <v>19</v>
      </c>
      <c r="N177" s="38" t="s">
        <v>19</v>
      </c>
      <c r="O177" s="38" t="s">
        <v>51</v>
      </c>
      <c r="P177" s="38" t="s">
        <v>51</v>
      </c>
    </row>
    <row r="178" spans="1:26" x14ac:dyDescent="0.2">
      <c r="A178" s="3" t="s">
        <v>35</v>
      </c>
      <c r="D178" s="1" t="s">
        <v>38</v>
      </c>
      <c r="E178" s="4">
        <v>392979</v>
      </c>
      <c r="F178" s="27"/>
      <c r="G178" s="21">
        <v>368575</v>
      </c>
      <c r="H178" s="24"/>
      <c r="I178" s="8">
        <v>157543</v>
      </c>
      <c r="J178" s="28"/>
      <c r="K178" s="7">
        <v>123759</v>
      </c>
      <c r="L178" s="29"/>
      <c r="M178" s="31">
        <v>637665</v>
      </c>
      <c r="N178" s="27"/>
      <c r="O178" s="11">
        <v>1680521</v>
      </c>
      <c r="P178" s="10"/>
    </row>
    <row r="179" spans="1:26" x14ac:dyDescent="0.2">
      <c r="A179" s="3" t="s">
        <v>36</v>
      </c>
      <c r="D179" s="1" t="s">
        <v>39</v>
      </c>
      <c r="E179" s="4">
        <v>520114</v>
      </c>
      <c r="F179" s="27"/>
      <c r="G179" s="21">
        <v>552888</v>
      </c>
      <c r="H179" s="24"/>
      <c r="I179" s="8">
        <v>305812</v>
      </c>
      <c r="J179" s="28"/>
      <c r="K179" s="7">
        <v>162704</v>
      </c>
      <c r="L179" s="29"/>
      <c r="M179" s="31">
        <v>695812</v>
      </c>
      <c r="N179" s="27"/>
      <c r="O179" s="11">
        <v>2237330</v>
      </c>
      <c r="P179" s="10"/>
    </row>
    <row r="180" spans="1:26" x14ac:dyDescent="0.2">
      <c r="A180" s="3" t="s">
        <v>37</v>
      </c>
      <c r="D180" s="1" t="s">
        <v>40</v>
      </c>
      <c r="E180" s="4">
        <v>670986</v>
      </c>
      <c r="F180" s="27"/>
      <c r="G180" s="21">
        <v>655221</v>
      </c>
      <c r="H180" s="24"/>
      <c r="I180" s="8">
        <v>504417</v>
      </c>
      <c r="J180" s="28"/>
      <c r="K180" s="7">
        <v>444026</v>
      </c>
      <c r="L180" s="29"/>
      <c r="M180" s="31">
        <v>688851</v>
      </c>
      <c r="N180" s="27"/>
      <c r="O180" s="11">
        <v>2963501</v>
      </c>
      <c r="P180" s="10"/>
    </row>
    <row r="181" spans="1:26" x14ac:dyDescent="0.2">
      <c r="A181" s="3" t="s">
        <v>59</v>
      </c>
      <c r="D181" s="1" t="s">
        <v>92</v>
      </c>
      <c r="E181" s="12">
        <v>740236</v>
      </c>
      <c r="F181" s="4"/>
      <c r="G181" s="21">
        <v>781256</v>
      </c>
      <c r="H181" s="21"/>
      <c r="I181" s="15">
        <v>614748</v>
      </c>
      <c r="J181" s="28"/>
      <c r="K181" s="14">
        <v>314936</v>
      </c>
      <c r="L181" s="7"/>
      <c r="M181" s="104">
        <v>760618</v>
      </c>
      <c r="N181" s="31"/>
      <c r="O181" s="11">
        <v>3211794</v>
      </c>
      <c r="P181" s="10"/>
    </row>
    <row r="182" spans="1:26" x14ac:dyDescent="0.2">
      <c r="A182" s="3" t="s">
        <v>60</v>
      </c>
      <c r="D182" s="1" t="s">
        <v>93</v>
      </c>
      <c r="E182" s="12">
        <f>F112</f>
        <v>512191</v>
      </c>
      <c r="F182" s="12"/>
      <c r="G182" s="34">
        <f>H112</f>
        <v>580512</v>
      </c>
      <c r="H182" s="34"/>
      <c r="I182" s="35">
        <f>J112</f>
        <v>476650</v>
      </c>
      <c r="J182" s="35"/>
      <c r="K182" s="36">
        <f>L112</f>
        <v>298990</v>
      </c>
      <c r="L182" s="36"/>
      <c r="M182" s="12">
        <f>N112</f>
        <v>912497</v>
      </c>
      <c r="N182" s="12"/>
      <c r="O182" s="37">
        <f>P112</f>
        <v>2780840</v>
      </c>
      <c r="P182" s="37"/>
    </row>
    <row r="183" spans="1:26" x14ac:dyDescent="0.2">
      <c r="A183" s="3" t="s">
        <v>108</v>
      </c>
      <c r="D183" s="1" t="s">
        <v>110</v>
      </c>
      <c r="E183" s="12">
        <f>F136</f>
        <v>570104</v>
      </c>
      <c r="F183" s="12"/>
      <c r="G183" s="34">
        <f t="shared" ref="G183:O183" si="14">H136</f>
        <v>810351</v>
      </c>
      <c r="H183" s="34"/>
      <c r="I183" s="35">
        <f t="shared" si="14"/>
        <v>424351</v>
      </c>
      <c r="J183" s="35"/>
      <c r="K183" s="36">
        <f t="shared" si="14"/>
        <v>273999</v>
      </c>
      <c r="L183" s="36"/>
      <c r="M183" s="12">
        <f t="shared" si="14"/>
        <v>754733</v>
      </c>
      <c r="N183" s="12"/>
      <c r="O183" s="37">
        <f t="shared" si="14"/>
        <v>2833538</v>
      </c>
      <c r="P183" s="37"/>
      <c r="S183" s="30"/>
    </row>
    <row r="184" spans="1:26" x14ac:dyDescent="0.2">
      <c r="A184" s="3"/>
      <c r="E184" s="38" t="s">
        <v>15</v>
      </c>
      <c r="F184" s="38" t="s">
        <v>15</v>
      </c>
      <c r="G184" s="38" t="s">
        <v>16</v>
      </c>
      <c r="H184" s="38" t="s">
        <v>16</v>
      </c>
      <c r="I184" s="38" t="s">
        <v>81</v>
      </c>
      <c r="J184" s="38" t="s">
        <v>81</v>
      </c>
      <c r="K184" s="38" t="s">
        <v>17</v>
      </c>
      <c r="L184" s="38" t="s">
        <v>17</v>
      </c>
      <c r="M184" s="38" t="s">
        <v>19</v>
      </c>
      <c r="N184" s="38" t="s">
        <v>19</v>
      </c>
      <c r="O184" s="38" t="s">
        <v>51</v>
      </c>
      <c r="P184" s="38" t="s">
        <v>51</v>
      </c>
      <c r="V184" s="1" t="s">
        <v>15</v>
      </c>
      <c r="W184" s="1" t="s">
        <v>16</v>
      </c>
      <c r="X184" s="1" t="s">
        <v>81</v>
      </c>
      <c r="Y184" s="1" t="s">
        <v>82</v>
      </c>
      <c r="Z184" s="1" t="s">
        <v>83</v>
      </c>
    </row>
    <row r="185" spans="1:26" x14ac:dyDescent="0.2">
      <c r="A185" s="3" t="s">
        <v>61</v>
      </c>
      <c r="D185" s="1" t="s">
        <v>38</v>
      </c>
      <c r="E185" s="12">
        <f>F22</f>
        <v>82368</v>
      </c>
      <c r="F185" s="12"/>
      <c r="G185" s="34">
        <f>H22</f>
        <v>77490</v>
      </c>
      <c r="H185" s="34"/>
      <c r="I185" s="35">
        <f>J22</f>
        <v>214094</v>
      </c>
      <c r="J185" s="35"/>
      <c r="K185" s="36">
        <f>L22</f>
        <v>91761</v>
      </c>
      <c r="L185" s="36"/>
      <c r="M185" s="12">
        <f>N22</f>
        <v>0</v>
      </c>
      <c r="N185" s="12"/>
      <c r="O185" s="37">
        <f>P22</f>
        <v>465713</v>
      </c>
      <c r="P185" s="37"/>
      <c r="T185" s="1" t="s">
        <v>84</v>
      </c>
      <c r="U185" s="2">
        <v>42156</v>
      </c>
      <c r="V185" s="1">
        <v>7</v>
      </c>
      <c r="W185" s="1">
        <v>5</v>
      </c>
      <c r="X185" s="1">
        <v>11</v>
      </c>
      <c r="Y185" s="1">
        <v>9</v>
      </c>
      <c r="Z185" s="1">
        <v>8</v>
      </c>
    </row>
    <row r="186" spans="1:26" x14ac:dyDescent="0.2">
      <c r="A186" s="3" t="s">
        <v>62</v>
      </c>
      <c r="D186" s="1" t="s">
        <v>39</v>
      </c>
      <c r="E186" s="12">
        <f>F45</f>
        <v>53398</v>
      </c>
      <c r="F186" s="12"/>
      <c r="G186" s="34">
        <f>H45</f>
        <v>46508</v>
      </c>
      <c r="H186" s="34"/>
      <c r="I186" s="35">
        <f>J45</f>
        <v>243164</v>
      </c>
      <c r="J186" s="35"/>
      <c r="K186" s="36">
        <f>L45</f>
        <v>210539</v>
      </c>
      <c r="L186" s="36"/>
      <c r="M186" s="12">
        <f>N45</f>
        <v>-17576</v>
      </c>
      <c r="N186" s="12"/>
      <c r="O186" s="37">
        <f>P45</f>
        <v>536033</v>
      </c>
      <c r="P186" s="37"/>
      <c r="U186" s="2">
        <v>42522</v>
      </c>
      <c r="V186" s="1">
        <v>2</v>
      </c>
      <c r="W186" s="1">
        <v>10</v>
      </c>
      <c r="X186" s="1">
        <v>25</v>
      </c>
      <c r="Y186" s="1">
        <v>6</v>
      </c>
      <c r="Z186" s="1">
        <v>8</v>
      </c>
    </row>
    <row r="187" spans="1:26" x14ac:dyDescent="0.2">
      <c r="A187" s="3" t="s">
        <v>63</v>
      </c>
      <c r="D187" s="1" t="s">
        <v>40</v>
      </c>
      <c r="E187" s="12">
        <f>F68</f>
        <v>73693</v>
      </c>
      <c r="F187" s="12"/>
      <c r="G187" s="34">
        <f>H68</f>
        <v>9981</v>
      </c>
      <c r="H187" s="34"/>
      <c r="I187" s="35">
        <f>J68</f>
        <v>129799</v>
      </c>
      <c r="J187" s="35"/>
      <c r="K187" s="36">
        <f>L68</f>
        <v>45407</v>
      </c>
      <c r="L187" s="36"/>
      <c r="M187" s="12">
        <f>N68</f>
        <v>171</v>
      </c>
      <c r="N187" s="12"/>
      <c r="O187" s="37">
        <f>P68</f>
        <v>259051</v>
      </c>
      <c r="P187" s="37"/>
      <c r="U187" s="2">
        <v>42887</v>
      </c>
      <c r="V187" s="1">
        <v>3</v>
      </c>
      <c r="W187" s="1">
        <v>8</v>
      </c>
      <c r="X187" s="1">
        <v>14</v>
      </c>
      <c r="Y187" s="1">
        <v>7</v>
      </c>
      <c r="Z187" s="1">
        <v>13</v>
      </c>
    </row>
    <row r="188" spans="1:26" x14ac:dyDescent="0.2">
      <c r="A188" s="3" t="s">
        <v>64</v>
      </c>
      <c r="D188" s="1" t="s">
        <v>92</v>
      </c>
      <c r="E188" s="12">
        <f>F91</f>
        <v>4413</v>
      </c>
      <c r="F188" s="12"/>
      <c r="G188" s="34">
        <f>H91</f>
        <v>-95364</v>
      </c>
      <c r="H188" s="34"/>
      <c r="I188" s="35">
        <f>J91</f>
        <v>1849</v>
      </c>
      <c r="J188" s="35"/>
      <c r="K188" s="36">
        <f>L91</f>
        <v>30352</v>
      </c>
      <c r="L188" s="36"/>
      <c r="M188" s="12">
        <f>N91</f>
        <v>0</v>
      </c>
      <c r="N188" s="12"/>
      <c r="O188" s="37">
        <f>P91</f>
        <v>-58750</v>
      </c>
      <c r="P188" s="37"/>
      <c r="U188" s="2">
        <v>43252</v>
      </c>
      <c r="V188" s="1">
        <v>9</v>
      </c>
      <c r="W188" s="1">
        <v>20</v>
      </c>
      <c r="X188" s="1">
        <v>16</v>
      </c>
      <c r="Y188" s="1">
        <v>13</v>
      </c>
      <c r="Z188" s="1">
        <v>12</v>
      </c>
    </row>
    <row r="189" spans="1:26" x14ac:dyDescent="0.2">
      <c r="A189" s="3" t="s">
        <v>65</v>
      </c>
      <c r="D189" s="1" t="s">
        <v>93</v>
      </c>
      <c r="E189" s="27">
        <f>F114</f>
        <v>41685</v>
      </c>
      <c r="F189" s="27"/>
      <c r="G189" s="24">
        <f>H114</f>
        <v>110778</v>
      </c>
      <c r="H189" s="24"/>
      <c r="I189" s="28">
        <f>J114</f>
        <v>-24833</v>
      </c>
      <c r="J189" s="28"/>
      <c r="K189" s="29">
        <f>L114</f>
        <v>45772</v>
      </c>
      <c r="L189" s="29"/>
      <c r="M189" s="27">
        <f>N114</f>
        <v>-34237</v>
      </c>
      <c r="N189" s="27"/>
      <c r="O189" s="10">
        <f>P114</f>
        <v>139165</v>
      </c>
      <c r="P189" s="10"/>
      <c r="U189" s="2">
        <v>43617</v>
      </c>
      <c r="V189" s="1">
        <v>9</v>
      </c>
      <c r="W189" s="1">
        <v>15</v>
      </c>
      <c r="X189" s="1">
        <v>16</v>
      </c>
      <c r="Y189" s="1">
        <v>4</v>
      </c>
      <c r="Z189" s="1">
        <v>12</v>
      </c>
    </row>
    <row r="190" spans="1:26" x14ac:dyDescent="0.2">
      <c r="A190" s="3" t="s">
        <v>109</v>
      </c>
      <c r="D190" s="1" t="s">
        <v>110</v>
      </c>
      <c r="E190" s="31">
        <f>F138</f>
        <v>59510</v>
      </c>
      <c r="F190" s="31"/>
      <c r="G190" s="21">
        <f t="shared" ref="G190:O190" si="15">H138</f>
        <v>145776</v>
      </c>
      <c r="H190" s="21"/>
      <c r="I190" s="8">
        <f t="shared" si="15"/>
        <v>291</v>
      </c>
      <c r="J190" s="8"/>
      <c r="K190" s="7">
        <f t="shared" si="15"/>
        <v>97132</v>
      </c>
      <c r="L190" s="7"/>
      <c r="M190" s="31">
        <f t="shared" si="15"/>
        <v>129993</v>
      </c>
      <c r="N190" s="31"/>
      <c r="O190" s="11">
        <f t="shared" si="15"/>
        <v>432702</v>
      </c>
      <c r="P190" s="11"/>
      <c r="U190" s="2"/>
    </row>
    <row r="191" spans="1:26" x14ac:dyDescent="0.2">
      <c r="E191" s="38" t="s">
        <v>15</v>
      </c>
      <c r="F191" s="38" t="s">
        <v>15</v>
      </c>
      <c r="G191" s="38" t="s">
        <v>16</v>
      </c>
      <c r="H191" s="38" t="s">
        <v>16</v>
      </c>
      <c r="I191" s="38" t="s">
        <v>81</v>
      </c>
      <c r="J191" s="38" t="s">
        <v>81</v>
      </c>
      <c r="K191" s="38" t="s">
        <v>17</v>
      </c>
      <c r="L191" s="38" t="s">
        <v>17</v>
      </c>
      <c r="M191" s="38" t="s">
        <v>19</v>
      </c>
      <c r="N191" s="38" t="s">
        <v>19</v>
      </c>
      <c r="O191" s="38" t="s">
        <v>51</v>
      </c>
      <c r="P191" s="38" t="s">
        <v>51</v>
      </c>
      <c r="T191" s="1" t="s">
        <v>85</v>
      </c>
      <c r="U191" s="1" t="str">
        <f>U217</f>
        <v>Total June 2015</v>
      </c>
      <c r="V191" s="1">
        <f t="shared" ref="V191:X192" si="16">V217</f>
        <v>17</v>
      </c>
      <c r="W191" s="1">
        <f t="shared" si="16"/>
        <v>27</v>
      </c>
      <c r="X191" s="1">
        <f t="shared" si="16"/>
        <v>25</v>
      </c>
      <c r="Y191" s="1">
        <v>18</v>
      </c>
      <c r="Z191" s="1">
        <v>16</v>
      </c>
    </row>
    <row r="192" spans="1:26" x14ac:dyDescent="0.2">
      <c r="A192" s="1" t="s">
        <v>48</v>
      </c>
      <c r="D192" s="1" t="s">
        <v>38</v>
      </c>
      <c r="E192" s="31">
        <f t="shared" ref="E192:E197" si="17">E164/E178*100</f>
        <v>50.919260316709035</v>
      </c>
      <c r="F192" s="31"/>
      <c r="G192" s="21">
        <f>G164/G178*100</f>
        <v>56.164417011463065</v>
      </c>
      <c r="H192" s="21"/>
      <c r="I192" s="8">
        <f>I164/I178*100</f>
        <v>33.828859422506866</v>
      </c>
      <c r="J192" s="8"/>
      <c r="K192" s="7">
        <f>K164/K178*100</f>
        <v>15.259496279058492</v>
      </c>
      <c r="L192" s="7"/>
      <c r="M192" s="31">
        <f>M164/M178*100</f>
        <v>44.029545294159163</v>
      </c>
      <c r="N192" s="31"/>
      <c r="O192" s="11">
        <f>O164/O178*100</f>
        <v>45.227105165600427</v>
      </c>
      <c r="P192" s="11"/>
      <c r="U192" s="1" t="str">
        <f>U218</f>
        <v>Total June 2016</v>
      </c>
      <c r="V192" s="1">
        <f t="shared" si="16"/>
        <v>28</v>
      </c>
      <c r="W192" s="1">
        <f t="shared" si="16"/>
        <v>32</v>
      </c>
      <c r="X192" s="1">
        <f t="shared" si="16"/>
        <v>19</v>
      </c>
      <c r="Y192" s="1">
        <v>14</v>
      </c>
      <c r="Z192" s="1">
        <v>12</v>
      </c>
    </row>
    <row r="193" spans="1:27" x14ac:dyDescent="0.2">
      <c r="D193" s="1" t="s">
        <v>39</v>
      </c>
      <c r="E193" s="31">
        <f t="shared" si="17"/>
        <v>28.738891858323367</v>
      </c>
      <c r="F193" s="31"/>
      <c r="G193" s="21">
        <f>G165/G179*100</f>
        <v>45.424570618280733</v>
      </c>
      <c r="H193" s="21"/>
      <c r="I193" s="8">
        <f>I165/I179*100</f>
        <v>58.131139392829581</v>
      </c>
      <c r="J193" s="8"/>
      <c r="K193" s="7">
        <f>K165/K179*100</f>
        <v>51.304823483135017</v>
      </c>
      <c r="L193" s="7"/>
      <c r="M193" s="31">
        <f>M165/M179*100</f>
        <v>23.061689076934574</v>
      </c>
      <c r="N193" s="31"/>
      <c r="O193" s="11">
        <f>O165/O179*100</f>
        <v>36.755194808097151</v>
      </c>
      <c r="P193" s="11"/>
      <c r="U193" s="1" t="str">
        <f t="shared" ref="U193:X193" si="18">U219</f>
        <v>Total June 2017</v>
      </c>
      <c r="V193" s="1">
        <f t="shared" si="18"/>
        <v>23</v>
      </c>
      <c r="W193" s="1">
        <f t="shared" si="18"/>
        <v>34</v>
      </c>
      <c r="X193" s="1">
        <f t="shared" si="18"/>
        <v>21</v>
      </c>
      <c r="Y193" s="1">
        <v>5</v>
      </c>
      <c r="Z193" s="1">
        <v>18</v>
      </c>
    </row>
    <row r="194" spans="1:27" x14ac:dyDescent="0.2">
      <c r="D194" s="1" t="s">
        <v>40</v>
      </c>
      <c r="E194" s="31">
        <f t="shared" si="17"/>
        <v>37.020742608638628</v>
      </c>
      <c r="F194" s="31"/>
      <c r="G194" s="21">
        <f>G166/G180*100</f>
        <v>41.32117255094083</v>
      </c>
      <c r="H194" s="21"/>
      <c r="I194" s="8">
        <f>I166/I180*100</f>
        <v>48.816158059700605</v>
      </c>
      <c r="J194" s="8"/>
      <c r="K194" s="7">
        <f>K166/K180*100</f>
        <v>31.09232342250229</v>
      </c>
      <c r="L194" s="7"/>
      <c r="M194" s="31">
        <f>M166/M180*100</f>
        <v>20.982331447584457</v>
      </c>
      <c r="N194" s="31"/>
      <c r="O194" s="11">
        <f>O166/O180*100</f>
        <v>35.362937282626191</v>
      </c>
      <c r="P194" s="11"/>
      <c r="U194" s="1" t="str">
        <f t="shared" ref="U194:X194" si="19">U220</f>
        <v>Total June 2018</v>
      </c>
      <c r="V194" s="1">
        <f t="shared" si="19"/>
        <v>21</v>
      </c>
      <c r="W194" s="1">
        <f t="shared" si="19"/>
        <v>34</v>
      </c>
      <c r="X194" s="1">
        <f t="shared" si="19"/>
        <v>20</v>
      </c>
      <c r="Y194" s="1">
        <v>21</v>
      </c>
      <c r="Z194" s="1">
        <v>32</v>
      </c>
    </row>
    <row r="195" spans="1:27" x14ac:dyDescent="0.2">
      <c r="D195" s="1" t="s">
        <v>92</v>
      </c>
      <c r="E195" s="31">
        <f t="shared" si="17"/>
        <v>45.145467121296448</v>
      </c>
      <c r="F195" s="31"/>
      <c r="G195" s="21">
        <f>G167/G181*100</f>
        <v>54.880346518938737</v>
      </c>
      <c r="H195" s="21"/>
      <c r="I195" s="8">
        <f>I167/I181*100</f>
        <v>60.147247327360155</v>
      </c>
      <c r="J195" s="8"/>
      <c r="K195" s="7">
        <f>K167/K181*100</f>
        <v>37.96453882693627</v>
      </c>
      <c r="L195" s="7"/>
      <c r="M195" s="31">
        <f>M167/M181*100</f>
        <v>23.133162770273646</v>
      </c>
      <c r="N195" s="31"/>
      <c r="O195" s="11">
        <f>O167/O181*100</f>
        <v>44.467733609316163</v>
      </c>
      <c r="P195" s="11"/>
      <c r="U195" s="1" t="str">
        <f t="shared" ref="U195:X195" si="20">U221</f>
        <v>Total June 2018</v>
      </c>
      <c r="V195" s="1">
        <f t="shared" si="20"/>
        <v>15</v>
      </c>
      <c r="W195" s="1">
        <f t="shared" si="20"/>
        <v>22</v>
      </c>
      <c r="X195" s="1">
        <f t="shared" si="20"/>
        <v>26</v>
      </c>
      <c r="Y195" s="1">
        <v>10</v>
      </c>
      <c r="Z195" s="1">
        <v>21</v>
      </c>
    </row>
    <row r="196" spans="1:27" x14ac:dyDescent="0.2">
      <c r="D196" s="1" t="s">
        <v>93</v>
      </c>
      <c r="E196" s="31">
        <f t="shared" si="17"/>
        <v>29.847654488267072</v>
      </c>
      <c r="F196" s="31"/>
      <c r="G196" s="21">
        <f>G168/G182*100</f>
        <v>21.829178380464143</v>
      </c>
      <c r="H196" s="21"/>
      <c r="I196" s="8">
        <f>I168/I182*100</f>
        <v>52.682681212629809</v>
      </c>
      <c r="J196" s="8"/>
      <c r="K196" s="7">
        <f>K168/K182*100</f>
        <v>45.893842603431551</v>
      </c>
      <c r="L196" s="7"/>
      <c r="M196" s="31">
        <f>M168/M182*100</f>
        <v>34.429154287630539</v>
      </c>
      <c r="N196" s="31"/>
      <c r="O196" s="11">
        <f>O168/O182*100</f>
        <v>35.31641518390127</v>
      </c>
      <c r="P196" s="11"/>
      <c r="T196" s="1" t="s">
        <v>34</v>
      </c>
      <c r="U196" s="2">
        <v>42156</v>
      </c>
      <c r="V196" s="1">
        <f t="shared" ref="V196:Z200" si="21">V185+V191</f>
        <v>24</v>
      </c>
      <c r="W196" s="1">
        <f t="shared" si="21"/>
        <v>32</v>
      </c>
      <c r="X196" s="1">
        <f t="shared" si="21"/>
        <v>36</v>
      </c>
      <c r="Y196" s="1">
        <f t="shared" si="21"/>
        <v>27</v>
      </c>
      <c r="Z196" s="1">
        <f t="shared" si="21"/>
        <v>24</v>
      </c>
      <c r="AA196" s="1">
        <f>SUM(V196:Z196)</f>
        <v>143</v>
      </c>
    </row>
    <row r="197" spans="1:27" x14ac:dyDescent="0.2">
      <c r="D197" s="1" t="s">
        <v>110</v>
      </c>
      <c r="E197" s="31">
        <f t="shared" si="17"/>
        <v>40.774139455257284</v>
      </c>
      <c r="F197" s="31"/>
      <c r="G197" s="21">
        <f t="shared" ref="G197:O197" si="22">G169/G183*100</f>
        <v>17.969867378456989</v>
      </c>
      <c r="H197" s="21"/>
      <c r="I197" s="8">
        <f t="shared" si="22"/>
        <v>43.534008403420756</v>
      </c>
      <c r="J197" s="8"/>
      <c r="K197" s="7">
        <f t="shared" si="22"/>
        <v>45.409654779761972</v>
      </c>
      <c r="L197" s="7"/>
      <c r="M197" s="31">
        <f t="shared" si="22"/>
        <v>25.325114974434666</v>
      </c>
      <c r="N197" s="31"/>
      <c r="O197" s="11">
        <f t="shared" si="22"/>
        <v>30.999054891799581</v>
      </c>
      <c r="P197" s="11"/>
      <c r="U197" s="2">
        <v>42522</v>
      </c>
      <c r="V197" s="1">
        <f t="shared" si="21"/>
        <v>30</v>
      </c>
      <c r="W197" s="1">
        <f t="shared" si="21"/>
        <v>42</v>
      </c>
      <c r="X197" s="1">
        <f t="shared" si="21"/>
        <v>44</v>
      </c>
      <c r="Y197" s="1">
        <f t="shared" si="21"/>
        <v>20</v>
      </c>
      <c r="Z197" s="1">
        <f t="shared" si="21"/>
        <v>20</v>
      </c>
      <c r="AA197" s="1">
        <f t="shared" ref="AA197:AA200" si="23">SUM(V197:Z197)</f>
        <v>156</v>
      </c>
    </row>
    <row r="198" spans="1:27" x14ac:dyDescent="0.2">
      <c r="E198" s="38" t="s">
        <v>15</v>
      </c>
      <c r="F198" s="38" t="s">
        <v>15</v>
      </c>
      <c r="G198" s="38" t="s">
        <v>16</v>
      </c>
      <c r="H198" s="38" t="s">
        <v>16</v>
      </c>
      <c r="I198" s="38" t="s">
        <v>81</v>
      </c>
      <c r="J198" s="38" t="s">
        <v>81</v>
      </c>
      <c r="K198" s="38" t="s">
        <v>17</v>
      </c>
      <c r="L198" s="38" t="s">
        <v>17</v>
      </c>
      <c r="M198" s="38" t="s">
        <v>19</v>
      </c>
      <c r="N198" s="38" t="s">
        <v>19</v>
      </c>
      <c r="O198" s="38" t="s">
        <v>51</v>
      </c>
      <c r="P198" s="38" t="s">
        <v>51</v>
      </c>
      <c r="U198" s="2">
        <v>42887</v>
      </c>
      <c r="V198" s="1">
        <f t="shared" si="21"/>
        <v>26</v>
      </c>
      <c r="W198" s="1">
        <f t="shared" si="21"/>
        <v>42</v>
      </c>
      <c r="X198" s="1">
        <f t="shared" si="21"/>
        <v>35</v>
      </c>
      <c r="Y198" s="1">
        <f t="shared" si="21"/>
        <v>12</v>
      </c>
      <c r="Z198" s="1">
        <f t="shared" si="21"/>
        <v>31</v>
      </c>
      <c r="AA198" s="1">
        <f t="shared" si="23"/>
        <v>146</v>
      </c>
    </row>
    <row r="199" spans="1:27" x14ac:dyDescent="0.2">
      <c r="A199" s="1" t="s">
        <v>49</v>
      </c>
      <c r="D199" s="1" t="s">
        <v>38</v>
      </c>
      <c r="E199" s="31">
        <f t="shared" ref="E199:E204" si="24">E171/E178*100</f>
        <v>14.292366767689876</v>
      </c>
      <c r="F199" s="31"/>
      <c r="G199" s="21">
        <f>G171/G178*100</f>
        <v>13.26134436681815</v>
      </c>
      <c r="H199" s="21"/>
      <c r="I199" s="8">
        <f>I171/I178*100</f>
        <v>27.419815542423336</v>
      </c>
      <c r="J199" s="8"/>
      <c r="K199" s="7">
        <f>K171/K178*100</f>
        <v>36.592086232112415</v>
      </c>
      <c r="L199" s="7"/>
      <c r="M199" s="31">
        <f>M171/M178*100</f>
        <v>10.472269922294622</v>
      </c>
      <c r="N199" s="31"/>
      <c r="O199" s="11">
        <f>O171/O178*100</f>
        <v>15.489601141550747</v>
      </c>
      <c r="P199" s="11"/>
      <c r="U199" s="2">
        <v>43252</v>
      </c>
      <c r="V199" s="1">
        <f t="shared" si="21"/>
        <v>30</v>
      </c>
      <c r="W199" s="1">
        <f t="shared" si="21"/>
        <v>54</v>
      </c>
      <c r="X199" s="1">
        <f t="shared" si="21"/>
        <v>36</v>
      </c>
      <c r="Y199" s="1">
        <f t="shared" si="21"/>
        <v>34</v>
      </c>
      <c r="Z199" s="1">
        <f t="shared" si="21"/>
        <v>44</v>
      </c>
      <c r="AA199" s="1">
        <f t="shared" si="23"/>
        <v>198</v>
      </c>
    </row>
    <row r="200" spans="1:27" x14ac:dyDescent="0.2">
      <c r="D200" s="1" t="s">
        <v>39</v>
      </c>
      <c r="E200" s="31">
        <f t="shared" si="24"/>
        <v>15.156869455542438</v>
      </c>
      <c r="F200" s="31"/>
      <c r="G200" s="21">
        <f>G172/G179*100</f>
        <v>15.543292674103979</v>
      </c>
      <c r="H200" s="21"/>
      <c r="I200" s="8">
        <f>I172/I179*100</f>
        <v>17.078793507122022</v>
      </c>
      <c r="J200" s="8"/>
      <c r="K200" s="7">
        <f>K172/K179*100</f>
        <v>10.167543514603206</v>
      </c>
      <c r="L200" s="7"/>
      <c r="M200" s="31">
        <f>M172/M179*100</f>
        <v>14.930326007599753</v>
      </c>
      <c r="N200" s="31"/>
      <c r="O200" s="11">
        <f>O172/O179*100</f>
        <v>15.081771575940966</v>
      </c>
      <c r="P200" s="11"/>
      <c r="U200" s="2">
        <v>43617</v>
      </c>
      <c r="V200" s="1">
        <f t="shared" si="21"/>
        <v>24</v>
      </c>
      <c r="W200" s="1">
        <f t="shared" si="21"/>
        <v>37</v>
      </c>
      <c r="X200" s="1">
        <f t="shared" si="21"/>
        <v>42</v>
      </c>
      <c r="Y200" s="1">
        <f t="shared" si="21"/>
        <v>14</v>
      </c>
      <c r="Z200" s="1">
        <f t="shared" si="21"/>
        <v>33</v>
      </c>
      <c r="AA200" s="1">
        <f t="shared" si="23"/>
        <v>150</v>
      </c>
    </row>
    <row r="201" spans="1:27" x14ac:dyDescent="0.2">
      <c r="D201" s="1" t="s">
        <v>40</v>
      </c>
      <c r="E201" s="31">
        <f t="shared" si="24"/>
        <v>19.596235987039968</v>
      </c>
      <c r="F201" s="31"/>
      <c r="G201" s="21">
        <f>G173/G180*100</f>
        <v>16.108152821719695</v>
      </c>
      <c r="H201" s="21"/>
      <c r="I201" s="8">
        <f>I173/I180*100</f>
        <v>11.568008215424937</v>
      </c>
      <c r="J201" s="8"/>
      <c r="K201" s="7">
        <f>K173/K180*100</f>
        <v>19.618896190763603</v>
      </c>
      <c r="L201" s="7"/>
      <c r="M201" s="31">
        <f>M173/M180*100</f>
        <v>11.486954363135133</v>
      </c>
      <c r="N201" s="31"/>
      <c r="O201" s="11">
        <f>O173/O180*100</f>
        <v>15.576981414887324</v>
      </c>
      <c r="P201" s="11"/>
    </row>
    <row r="202" spans="1:27" x14ac:dyDescent="0.2">
      <c r="D202" s="1" t="s">
        <v>92</v>
      </c>
      <c r="E202" s="31">
        <f t="shared" si="24"/>
        <v>18.316185648901161</v>
      </c>
      <c r="F202" s="31"/>
      <c r="G202" s="21">
        <f>G174/G181*100</f>
        <v>10.390320202340845</v>
      </c>
      <c r="H202" s="21"/>
      <c r="I202" s="8">
        <f>I174/I181*100</f>
        <v>21.445860742938567</v>
      </c>
      <c r="J202" s="8"/>
      <c r="K202" s="7">
        <f>K174/K181*100</f>
        <v>25.825564559148521</v>
      </c>
      <c r="L202" s="7"/>
      <c r="M202" s="31">
        <f>M174/M181*100</f>
        <v>12.730832033951339</v>
      </c>
      <c r="N202" s="31"/>
      <c r="O202" s="11">
        <f>O174/O181*100</f>
        <v>16.400896196954101</v>
      </c>
      <c r="P202" s="11"/>
    </row>
    <row r="203" spans="1:27" x14ac:dyDescent="0.2">
      <c r="D203" s="1" t="s">
        <v>93</v>
      </c>
      <c r="E203" s="31">
        <f t="shared" si="24"/>
        <v>17.287301026374926</v>
      </c>
      <c r="F203" s="31"/>
      <c r="G203" s="21">
        <f>G175/G182*100</f>
        <v>4.3061986660051819</v>
      </c>
      <c r="H203" s="21"/>
      <c r="I203" s="8">
        <f>I175/I182*100</f>
        <v>16.183363054652261</v>
      </c>
      <c r="J203" s="8"/>
      <c r="K203" s="7">
        <f>K175/K182*100</f>
        <v>25.104853005117228</v>
      </c>
      <c r="L203" s="7"/>
      <c r="M203" s="31">
        <f>M175/M182*100</f>
        <v>11.74798382898793</v>
      </c>
      <c r="N203" s="31"/>
      <c r="O203" s="11">
        <f>O175/O182*100</f>
        <v>13.411091612606263</v>
      </c>
      <c r="P203" s="11"/>
    </row>
    <row r="204" spans="1:27" x14ac:dyDescent="0.2">
      <c r="D204" s="1" t="s">
        <v>110</v>
      </c>
      <c r="E204" s="31">
        <f t="shared" si="24"/>
        <v>13.248284523525534</v>
      </c>
      <c r="F204" s="31"/>
      <c r="G204" s="21">
        <f t="shared" ref="G204:O204" si="25">G176/G183*100</f>
        <v>3.672852874865336</v>
      </c>
      <c r="H204" s="21"/>
      <c r="I204" s="8">
        <f t="shared" si="25"/>
        <v>9.0370942922250688</v>
      </c>
      <c r="J204" s="8"/>
      <c r="K204" s="7">
        <f t="shared" si="25"/>
        <v>25.408851857123565</v>
      </c>
      <c r="L204" s="7"/>
      <c r="M204" s="31">
        <f t="shared" si="25"/>
        <v>0.39033671510322193</v>
      </c>
      <c r="N204" s="31"/>
      <c r="O204" s="11">
        <f t="shared" si="25"/>
        <v>7.6302841183001613</v>
      </c>
      <c r="P204" s="11"/>
    </row>
    <row r="205" spans="1:27" x14ac:dyDescent="0.2">
      <c r="A205" s="1" t="s">
        <v>86</v>
      </c>
      <c r="E205" s="38" t="s">
        <v>15</v>
      </c>
      <c r="F205" s="38" t="s">
        <v>15</v>
      </c>
      <c r="G205" s="38" t="s">
        <v>16</v>
      </c>
      <c r="H205" s="38" t="s">
        <v>16</v>
      </c>
      <c r="I205" s="38" t="s">
        <v>81</v>
      </c>
      <c r="J205" s="38" t="s">
        <v>81</v>
      </c>
      <c r="K205" s="38" t="s">
        <v>17</v>
      </c>
      <c r="L205" s="38" t="s">
        <v>17</v>
      </c>
      <c r="M205" s="38" t="s">
        <v>19</v>
      </c>
      <c r="N205" s="38" t="s">
        <v>19</v>
      </c>
      <c r="O205" s="38" t="s">
        <v>51</v>
      </c>
      <c r="P205" s="38" t="s">
        <v>51</v>
      </c>
    </row>
    <row r="206" spans="1:27" x14ac:dyDescent="0.2">
      <c r="A206" s="1" t="s">
        <v>39</v>
      </c>
      <c r="D206" s="1" t="s">
        <v>39</v>
      </c>
      <c r="E206" s="25">
        <f>E143/V196</f>
        <v>16245.041666666666</v>
      </c>
      <c r="F206" s="25"/>
      <c r="G206" s="24">
        <f>G143/W196</f>
        <v>11313.28125</v>
      </c>
      <c r="H206" s="24"/>
      <c r="I206" s="28">
        <f>I143/X196</f>
        <v>9214.7777777777774</v>
      </c>
      <c r="J206" s="28"/>
      <c r="K206" s="29">
        <f>K143/Y196</f>
        <v>10425.259259259259</v>
      </c>
      <c r="L206" s="29"/>
      <c r="M206" s="27">
        <f>M143/Z196</f>
        <v>25755.041666666668</v>
      </c>
      <c r="N206" s="27"/>
      <c r="O206" s="10">
        <f>O143/AA196</f>
        <v>13868.818181818182</v>
      </c>
      <c r="P206" s="10"/>
    </row>
    <row r="207" spans="1:27" x14ac:dyDescent="0.2">
      <c r="A207" s="1" t="s">
        <v>40</v>
      </c>
      <c r="D207" s="1" t="s">
        <v>40</v>
      </c>
      <c r="E207" s="25">
        <f>E144/V197</f>
        <v>14041.066666666668</v>
      </c>
      <c r="F207" s="25"/>
      <c r="G207" s="24">
        <f>G144/W197</f>
        <v>9395.0714285714294</v>
      </c>
      <c r="H207" s="24"/>
      <c r="I207" s="28">
        <f>I144/X197</f>
        <v>7339.386363636364</v>
      </c>
      <c r="J207" s="28"/>
      <c r="K207" s="29">
        <f>K144/Y197</f>
        <v>13944.7</v>
      </c>
      <c r="L207" s="29"/>
      <c r="M207" s="27">
        <f>M144/Z197</f>
        <v>30900.7</v>
      </c>
      <c r="N207" s="27"/>
      <c r="O207" s="10">
        <f t="shared" ref="O207:O210" si="26">O144/AA197</f>
        <v>13049.141025641025</v>
      </c>
      <c r="P207" s="10"/>
    </row>
    <row r="208" spans="1:27" x14ac:dyDescent="0.2">
      <c r="A208" s="1" t="s">
        <v>92</v>
      </c>
      <c r="D208" s="1" t="s">
        <v>92</v>
      </c>
      <c r="E208" s="25">
        <f>E145/V198</f>
        <v>16493.115384615383</v>
      </c>
      <c r="F208" s="25"/>
      <c r="G208" s="24">
        <f>G145/W198</f>
        <v>9674.1190476190477</v>
      </c>
      <c r="H208" s="24"/>
      <c r="I208" s="28">
        <f>I144/X198</f>
        <v>9226.6571428571424</v>
      </c>
      <c r="J208" s="28"/>
      <c r="K208" s="29">
        <f>K145/Y198</f>
        <v>23519.416666666668</v>
      </c>
      <c r="L208" s="29"/>
      <c r="M208" s="27">
        <f>M145/Z198</f>
        <v>20068.806451612902</v>
      </c>
      <c r="N208" s="27"/>
      <c r="O208" s="10">
        <f t="shared" si="26"/>
        <v>14071.301369863013</v>
      </c>
      <c r="P208" s="10"/>
    </row>
    <row r="209" spans="1:27" x14ac:dyDescent="0.2">
      <c r="A209" s="1" t="s">
        <v>93</v>
      </c>
      <c r="D209" s="1" t="s">
        <v>93</v>
      </c>
      <c r="E209" s="25">
        <f>E146/V199</f>
        <v>14431.233333333334</v>
      </c>
      <c r="F209" s="25"/>
      <c r="G209" s="24">
        <f>G146/W199</f>
        <v>7663.2777777777774</v>
      </c>
      <c r="H209" s="24"/>
      <c r="I209" s="28">
        <f>I146/X199</f>
        <v>8535.6388888888887</v>
      </c>
      <c r="J209" s="28"/>
      <c r="K209" s="29">
        <f>K146/Y199</f>
        <v>8258.7941176470595</v>
      </c>
      <c r="L209" s="29"/>
      <c r="M209" s="27">
        <f>M146/Z200</f>
        <v>18514.39393939394</v>
      </c>
      <c r="N209" s="27"/>
      <c r="O209" s="10">
        <f t="shared" si="26"/>
        <v>10332.378787878788</v>
      </c>
      <c r="P209" s="10"/>
    </row>
    <row r="210" spans="1:27" x14ac:dyDescent="0.2">
      <c r="A210" s="1" t="s">
        <v>110</v>
      </c>
      <c r="D210" s="1" t="s">
        <v>110</v>
      </c>
      <c r="E210" s="25">
        <f>E147/V200</f>
        <v>17681.416666666668</v>
      </c>
      <c r="F210" s="25"/>
      <c r="G210" s="24">
        <f>G147/W200</f>
        <v>11037.432432432432</v>
      </c>
      <c r="H210" s="24"/>
      <c r="I210" s="28">
        <f>I147/X200</f>
        <v>6978.9523809523807</v>
      </c>
      <c r="J210" s="28"/>
      <c r="K210" s="29">
        <f>K147/Y200</f>
        <v>18941.428571428572</v>
      </c>
      <c r="L210" s="29"/>
      <c r="M210" s="27">
        <f>M147/Z200</f>
        <v>18142.757575757576</v>
      </c>
      <c r="N210" s="27"/>
      <c r="O210" s="10">
        <f t="shared" si="26"/>
        <v>13264.973333333333</v>
      </c>
      <c r="P210" s="10"/>
      <c r="U210" s="67"/>
      <c r="V210" s="67" t="s">
        <v>15</v>
      </c>
      <c r="W210" s="67" t="s">
        <v>16</v>
      </c>
      <c r="X210" s="67" t="s">
        <v>81</v>
      </c>
      <c r="Y210" s="67" t="s">
        <v>19</v>
      </c>
      <c r="Z210" s="67" t="s">
        <v>17</v>
      </c>
      <c r="AA210" s="67" t="s">
        <v>34</v>
      </c>
    </row>
    <row r="211" spans="1:27" x14ac:dyDescent="0.2">
      <c r="E211" s="25"/>
      <c r="F211" s="25"/>
      <c r="G211" s="24"/>
      <c r="H211" s="24"/>
      <c r="I211" s="28"/>
      <c r="J211" s="28"/>
      <c r="K211" s="29"/>
      <c r="L211" s="29"/>
      <c r="M211" s="27"/>
      <c r="N211" s="27"/>
      <c r="O211" s="10"/>
      <c r="P211" s="10"/>
      <c r="U211" s="68" t="s">
        <v>72</v>
      </c>
      <c r="V211" s="69">
        <v>0</v>
      </c>
      <c r="W211" s="69">
        <v>2</v>
      </c>
      <c r="X211" s="69">
        <v>0</v>
      </c>
      <c r="Y211" s="69">
        <v>2</v>
      </c>
      <c r="Z211" s="69">
        <v>1</v>
      </c>
      <c r="AA211" s="69">
        <v>5</v>
      </c>
    </row>
    <row r="212" spans="1:27" x14ac:dyDescent="0.2">
      <c r="A212" s="1" t="s">
        <v>94</v>
      </c>
      <c r="E212" s="38" t="s">
        <v>15</v>
      </c>
      <c r="F212" s="38" t="s">
        <v>15</v>
      </c>
      <c r="G212" s="38" t="s">
        <v>16</v>
      </c>
      <c r="H212" s="38" t="s">
        <v>16</v>
      </c>
      <c r="I212" s="38" t="s">
        <v>81</v>
      </c>
      <c r="J212" s="38" t="s">
        <v>81</v>
      </c>
      <c r="K212" s="38" t="s">
        <v>17</v>
      </c>
      <c r="L212" s="38" t="s">
        <v>17</v>
      </c>
      <c r="M212" s="38" t="s">
        <v>19</v>
      </c>
      <c r="N212" s="38" t="s">
        <v>19</v>
      </c>
      <c r="O212" s="38" t="s">
        <v>51</v>
      </c>
      <c r="P212" s="38" t="s">
        <v>51</v>
      </c>
      <c r="U212" s="68" t="s">
        <v>73</v>
      </c>
      <c r="V212" s="69">
        <v>15</v>
      </c>
      <c r="W212" s="69">
        <v>27</v>
      </c>
      <c r="X212" s="69">
        <v>28</v>
      </c>
      <c r="Y212" s="69">
        <v>21</v>
      </c>
      <c r="Z212" s="69">
        <v>9</v>
      </c>
      <c r="AA212" s="69">
        <v>100</v>
      </c>
    </row>
    <row r="213" spans="1:27" x14ac:dyDescent="0.2">
      <c r="A213" s="1" t="s">
        <v>39</v>
      </c>
      <c r="D213" s="1" t="s">
        <v>39</v>
      </c>
      <c r="E213" s="25">
        <f>E179/V196</f>
        <v>21671.416666666668</v>
      </c>
      <c r="F213" s="25"/>
      <c r="G213" s="24">
        <f>G179/W196</f>
        <v>17277.75</v>
      </c>
      <c r="H213" s="24"/>
      <c r="I213" s="28">
        <f>I179/X196</f>
        <v>8494.7777777777774</v>
      </c>
      <c r="J213" s="28"/>
      <c r="K213" s="29">
        <f>K179/Y196</f>
        <v>6026.0740740740739</v>
      </c>
      <c r="L213" s="29"/>
      <c r="M213" s="27">
        <f>M179/Z196</f>
        <v>28992.166666666668</v>
      </c>
      <c r="N213" s="27"/>
      <c r="O213" s="10">
        <f>O179/AA196</f>
        <v>15645.664335664336</v>
      </c>
      <c r="P213" s="10"/>
      <c r="U213" s="68" t="s">
        <v>20</v>
      </c>
      <c r="V213" s="69">
        <v>15</v>
      </c>
      <c r="W213" s="69">
        <v>29</v>
      </c>
      <c r="X213" s="69">
        <v>28</v>
      </c>
      <c r="Y213" s="69">
        <v>23</v>
      </c>
      <c r="Z213" s="69">
        <v>10</v>
      </c>
      <c r="AA213" s="69">
        <v>105</v>
      </c>
    </row>
    <row r="214" spans="1:27" x14ac:dyDescent="0.2">
      <c r="A214" s="1" t="s">
        <v>40</v>
      </c>
      <c r="D214" s="1" t="s">
        <v>40</v>
      </c>
      <c r="E214" s="25">
        <f>E180/V197</f>
        <v>22366.2</v>
      </c>
      <c r="F214" s="25"/>
      <c r="G214" s="24">
        <f>G180/W197</f>
        <v>15600.5</v>
      </c>
      <c r="H214" s="24"/>
      <c r="I214" s="28">
        <f>I180/X197</f>
        <v>11464.022727272728</v>
      </c>
      <c r="J214" s="28"/>
      <c r="K214" s="29">
        <f>K180/Y197</f>
        <v>22201.3</v>
      </c>
      <c r="L214" s="29"/>
      <c r="M214" s="27">
        <f>M180/Z197</f>
        <v>34442.550000000003</v>
      </c>
      <c r="N214" s="27"/>
      <c r="O214" s="10">
        <f t="shared" ref="O214:O217" si="27">O180/AA197</f>
        <v>18996.801282051281</v>
      </c>
      <c r="P214" s="10"/>
      <c r="U214" s="68" t="s">
        <v>74</v>
      </c>
      <c r="V214" s="69">
        <v>0</v>
      </c>
      <c r="W214" s="69">
        <v>4</v>
      </c>
      <c r="X214" s="69">
        <v>2</v>
      </c>
      <c r="Y214" s="69">
        <v>2</v>
      </c>
      <c r="Z214" s="69">
        <v>0</v>
      </c>
      <c r="AA214" s="69">
        <v>8</v>
      </c>
    </row>
    <row r="215" spans="1:27" x14ac:dyDescent="0.2">
      <c r="A215" s="1" t="s">
        <v>92</v>
      </c>
      <c r="D215" s="1" t="s">
        <v>92</v>
      </c>
      <c r="E215" s="25">
        <f>E181/V198</f>
        <v>28470.615384615383</v>
      </c>
      <c r="F215" s="25"/>
      <c r="G215" s="24">
        <f>G181/W198</f>
        <v>18601.333333333332</v>
      </c>
      <c r="H215" s="24"/>
      <c r="I215" s="28">
        <f>I181/X198</f>
        <v>17564.228571428572</v>
      </c>
      <c r="J215" s="28"/>
      <c r="K215" s="29">
        <f>K181/Y198</f>
        <v>26244.666666666668</v>
      </c>
      <c r="L215" s="29"/>
      <c r="M215" s="27">
        <f>M181/Z198</f>
        <v>24536.064516129034</v>
      </c>
      <c r="N215" s="27"/>
      <c r="O215" s="10">
        <f t="shared" si="27"/>
        <v>21998.589041095889</v>
      </c>
      <c r="P215" s="10"/>
      <c r="U215" s="68" t="s">
        <v>75</v>
      </c>
      <c r="V215" s="69">
        <v>0</v>
      </c>
      <c r="W215" s="69">
        <v>3</v>
      </c>
      <c r="X215" s="69">
        <v>0</v>
      </c>
      <c r="Y215" s="69">
        <v>0</v>
      </c>
      <c r="Z215" s="69">
        <v>0</v>
      </c>
      <c r="AA215" s="69">
        <v>3</v>
      </c>
    </row>
    <row r="216" spans="1:27" ht="13.5" thickBot="1" x14ac:dyDescent="0.25">
      <c r="A216" s="1" t="s">
        <v>93</v>
      </c>
      <c r="D216" s="1" t="s">
        <v>93</v>
      </c>
      <c r="E216" s="25">
        <f>E182/V199</f>
        <v>17073.033333333333</v>
      </c>
      <c r="F216" s="25"/>
      <c r="G216" s="24">
        <f>G182/W199</f>
        <v>10750.222222222223</v>
      </c>
      <c r="H216" s="24"/>
      <c r="I216" s="28">
        <f>I182/X199</f>
        <v>13240.277777777777</v>
      </c>
      <c r="J216" s="28"/>
      <c r="K216" s="29">
        <f>K182/Y199</f>
        <v>8793.823529411764</v>
      </c>
      <c r="L216" s="29"/>
      <c r="M216" s="27">
        <f>M182/Z199</f>
        <v>20738.56818181818</v>
      </c>
      <c r="N216" s="27"/>
      <c r="O216" s="10">
        <f t="shared" si="27"/>
        <v>14044.646464646465</v>
      </c>
      <c r="P216" s="10"/>
      <c r="U216" s="68" t="s">
        <v>76</v>
      </c>
      <c r="V216" s="69">
        <v>15</v>
      </c>
      <c r="W216" s="69">
        <v>22</v>
      </c>
      <c r="X216" s="69">
        <v>26</v>
      </c>
      <c r="Y216" s="69">
        <v>21</v>
      </c>
      <c r="Z216" s="69">
        <v>10</v>
      </c>
      <c r="AA216" s="69">
        <v>94</v>
      </c>
    </row>
    <row r="217" spans="1:27" ht="15.75" thickBot="1" x14ac:dyDescent="0.25">
      <c r="A217" s="1" t="s">
        <v>110</v>
      </c>
      <c r="D217" s="1" t="s">
        <v>110</v>
      </c>
      <c r="E217" s="25">
        <f>E183/V200</f>
        <v>23754.333333333332</v>
      </c>
      <c r="F217" s="25"/>
      <c r="G217" s="24">
        <f>G183/W200</f>
        <v>21901.37837837838</v>
      </c>
      <c r="H217" s="24"/>
      <c r="I217" s="28">
        <f>I183/X200</f>
        <v>10103.595238095239</v>
      </c>
      <c r="J217" s="28"/>
      <c r="K217" s="29">
        <f>K183/Y200</f>
        <v>19571.357142857141</v>
      </c>
      <c r="L217" s="29"/>
      <c r="M217" s="27">
        <f>M183/Z200</f>
        <v>22870.696969696968</v>
      </c>
      <c r="N217" s="27"/>
      <c r="O217" s="10">
        <f t="shared" si="27"/>
        <v>18890.253333333334</v>
      </c>
      <c r="P217" s="10"/>
      <c r="U217" s="70" t="s">
        <v>77</v>
      </c>
      <c r="V217" s="71">
        <v>17</v>
      </c>
      <c r="W217" s="71">
        <v>27</v>
      </c>
      <c r="X217" s="71">
        <v>25</v>
      </c>
      <c r="Y217" s="71">
        <v>16</v>
      </c>
      <c r="Z217" s="71">
        <v>18</v>
      </c>
      <c r="AA217" s="71">
        <v>103</v>
      </c>
    </row>
    <row r="218" spans="1:27" ht="15.75" thickBot="1" x14ac:dyDescent="0.25">
      <c r="U218" s="72" t="s">
        <v>78</v>
      </c>
      <c r="V218" s="73">
        <v>28</v>
      </c>
      <c r="W218" s="73">
        <v>32</v>
      </c>
      <c r="X218" s="73">
        <v>19</v>
      </c>
      <c r="Y218" s="73">
        <v>12</v>
      </c>
      <c r="Z218" s="73">
        <v>14</v>
      </c>
      <c r="AA218" s="73">
        <v>105</v>
      </c>
    </row>
    <row r="219" spans="1:27" ht="15.75" thickBot="1" x14ac:dyDescent="0.25">
      <c r="U219" s="72" t="s">
        <v>79</v>
      </c>
      <c r="V219" s="73">
        <v>23</v>
      </c>
      <c r="W219" s="73">
        <v>34</v>
      </c>
      <c r="X219" s="73">
        <v>21</v>
      </c>
      <c r="Y219" s="73">
        <v>18</v>
      </c>
      <c r="Z219" s="73">
        <v>5</v>
      </c>
      <c r="AA219" s="73">
        <v>101</v>
      </c>
    </row>
    <row r="220" spans="1:27" ht="15.75" thickBot="1" x14ac:dyDescent="0.25">
      <c r="U220" s="72" t="s">
        <v>80</v>
      </c>
      <c r="V220" s="73">
        <v>21</v>
      </c>
      <c r="W220" s="73">
        <v>34</v>
      </c>
      <c r="X220" s="73">
        <v>20</v>
      </c>
      <c r="Y220" s="73">
        <v>32</v>
      </c>
      <c r="Z220" s="73">
        <v>21</v>
      </c>
      <c r="AA220" s="73">
        <v>128</v>
      </c>
    </row>
    <row r="221" spans="1:27" ht="15.75" thickBot="1" x14ac:dyDescent="0.25">
      <c r="U221" s="74" t="s">
        <v>80</v>
      </c>
      <c r="V221" s="75">
        <v>15</v>
      </c>
      <c r="W221" s="75">
        <v>22</v>
      </c>
      <c r="X221" s="75">
        <v>26</v>
      </c>
      <c r="Y221" s="75">
        <v>21</v>
      </c>
      <c r="Z221" s="75">
        <v>10</v>
      </c>
      <c r="AA221" s="75">
        <v>94</v>
      </c>
    </row>
    <row r="253" spans="1:16" x14ac:dyDescent="0.2">
      <c r="E253" s="1" t="s">
        <v>15</v>
      </c>
      <c r="G253" s="1" t="s">
        <v>16</v>
      </c>
      <c r="I253" s="1" t="s">
        <v>17</v>
      </c>
      <c r="K253" s="1" t="s">
        <v>81</v>
      </c>
      <c r="M253" s="1" t="s">
        <v>19</v>
      </c>
      <c r="O253" s="1" t="s">
        <v>34</v>
      </c>
    </row>
    <row r="254" spans="1:16" x14ac:dyDescent="0.2">
      <c r="A254" s="1" t="s">
        <v>1</v>
      </c>
      <c r="E254" s="12">
        <v>281208</v>
      </c>
      <c r="F254" s="4"/>
      <c r="G254" s="13">
        <v>195288</v>
      </c>
      <c r="H254" s="5"/>
      <c r="I254" s="14">
        <v>211720</v>
      </c>
      <c r="J254" s="7"/>
      <c r="K254" s="15">
        <v>186277</v>
      </c>
      <c r="L254" s="8"/>
      <c r="M254" s="16">
        <v>464051</v>
      </c>
      <c r="N254" s="9"/>
      <c r="O254" s="11">
        <f>SUM(E254:N254)</f>
        <v>1338544</v>
      </c>
      <c r="P254" s="10"/>
    </row>
    <row r="255" spans="1:16" x14ac:dyDescent="0.2">
      <c r="A255" s="3" t="s">
        <v>13</v>
      </c>
      <c r="E255" s="4"/>
      <c r="F255" s="4">
        <v>392979</v>
      </c>
      <c r="G255" s="6"/>
      <c r="H255" s="6">
        <v>368575</v>
      </c>
      <c r="I255" s="7"/>
      <c r="J255" s="7">
        <v>123759</v>
      </c>
      <c r="K255" s="8"/>
      <c r="L255" s="8">
        <v>157543</v>
      </c>
      <c r="M255" s="9"/>
      <c r="N255" s="9">
        <v>637665</v>
      </c>
      <c r="O255" s="10"/>
      <c r="P255" s="11">
        <v>1680521</v>
      </c>
    </row>
    <row r="257" spans="1:16" x14ac:dyDescent="0.2">
      <c r="A257" s="1" t="s">
        <v>1</v>
      </c>
      <c r="E257" s="12">
        <v>389881</v>
      </c>
      <c r="F257" s="4"/>
      <c r="G257" s="13">
        <v>362025</v>
      </c>
      <c r="H257" s="5"/>
      <c r="I257" s="14">
        <v>281482</v>
      </c>
      <c r="J257" s="7"/>
      <c r="K257" s="15">
        <v>331732</v>
      </c>
      <c r="L257" s="8"/>
      <c r="M257" s="16">
        <v>618121</v>
      </c>
      <c r="N257" s="9"/>
      <c r="O257" s="11">
        <f>SUM(E257:N257)</f>
        <v>1983241</v>
      </c>
      <c r="P257" s="10"/>
    </row>
    <row r="258" spans="1:16" x14ac:dyDescent="0.2">
      <c r="A258" s="1" t="s">
        <v>13</v>
      </c>
      <c r="F258" s="1">
        <v>520114</v>
      </c>
      <c r="H258" s="1">
        <v>552888</v>
      </c>
      <c r="J258" s="1">
        <v>162704</v>
      </c>
      <c r="L258" s="1">
        <v>305812</v>
      </c>
      <c r="N258" s="1">
        <v>695812</v>
      </c>
      <c r="P258" s="1">
        <v>2237330</v>
      </c>
    </row>
    <row r="260" spans="1:16" x14ac:dyDescent="0.2">
      <c r="A260" s="1" t="s">
        <v>1</v>
      </c>
      <c r="E260" s="12">
        <v>421232</v>
      </c>
      <c r="F260" s="4"/>
      <c r="G260" s="13">
        <v>394593</v>
      </c>
      <c r="H260" s="5"/>
      <c r="I260" s="14">
        <v>278894</v>
      </c>
      <c r="J260" s="7"/>
      <c r="K260" s="15">
        <v>322933</v>
      </c>
      <c r="L260" s="8"/>
      <c r="M260" s="16">
        <v>618014</v>
      </c>
      <c r="N260" s="9"/>
      <c r="O260" s="11">
        <f>SUM(E260:N260)</f>
        <v>2035666</v>
      </c>
      <c r="P260" s="10"/>
    </row>
    <row r="261" spans="1:16" x14ac:dyDescent="0.2">
      <c r="A261" s="1" t="s">
        <v>13</v>
      </c>
      <c r="F261" s="1">
        <v>670986</v>
      </c>
      <c r="H261" s="1">
        <v>655221</v>
      </c>
      <c r="J261" s="1">
        <v>444026</v>
      </c>
      <c r="L261" s="1">
        <v>504417</v>
      </c>
      <c r="N261" s="1">
        <v>688851</v>
      </c>
      <c r="P261" s="1">
        <v>2963501</v>
      </c>
    </row>
    <row r="264" spans="1:16" x14ac:dyDescent="0.2">
      <c r="E264" s="1" t="s">
        <v>15</v>
      </c>
      <c r="G264" s="1" t="s">
        <v>16</v>
      </c>
      <c r="I264" s="1" t="s">
        <v>17</v>
      </c>
      <c r="K264" s="1" t="s">
        <v>81</v>
      </c>
      <c r="M264" s="1" t="s">
        <v>19</v>
      </c>
      <c r="O264" s="1" t="s">
        <v>34</v>
      </c>
    </row>
    <row r="265" spans="1:16" x14ac:dyDescent="0.2">
      <c r="D265" s="1" t="s">
        <v>38</v>
      </c>
      <c r="E265" s="18">
        <f>F255/E254*100</f>
        <v>139.74673551250319</v>
      </c>
      <c r="F265" s="18"/>
      <c r="G265" s="18">
        <f t="shared" ref="G265:O265" si="28">H255/G254*100</f>
        <v>188.7340748023432</v>
      </c>
      <c r="H265" s="18"/>
      <c r="I265" s="18">
        <f t="shared" si="28"/>
        <v>58.454090307953898</v>
      </c>
      <c r="J265" s="18"/>
      <c r="K265" s="18">
        <f t="shared" si="28"/>
        <v>84.574585160808908</v>
      </c>
      <c r="L265" s="18"/>
      <c r="M265" s="18">
        <f t="shared" si="28"/>
        <v>137.41269817326113</v>
      </c>
      <c r="N265" s="18"/>
      <c r="O265" s="18">
        <f t="shared" si="28"/>
        <v>125.54843172880383</v>
      </c>
      <c r="P265" s="18"/>
    </row>
    <row r="266" spans="1:16" x14ac:dyDescent="0.2">
      <c r="D266" s="1" t="s">
        <v>39</v>
      </c>
      <c r="E266" s="18">
        <f>F258/E257*100</f>
        <v>133.40326920265414</v>
      </c>
      <c r="F266" s="18"/>
      <c r="G266" s="18">
        <f t="shared" ref="G266:O266" si="29">H258/G257*100</f>
        <v>152.72094468614046</v>
      </c>
      <c r="H266" s="18"/>
      <c r="I266" s="18">
        <f t="shared" si="29"/>
        <v>57.802630363575645</v>
      </c>
      <c r="J266" s="18"/>
      <c r="K266" s="18">
        <f t="shared" si="29"/>
        <v>92.186463771960504</v>
      </c>
      <c r="L266" s="18"/>
      <c r="M266" s="18">
        <f t="shared" si="29"/>
        <v>112.56889832249672</v>
      </c>
      <c r="N266" s="18"/>
      <c r="O266" s="18">
        <f t="shared" si="29"/>
        <v>112.81180653284196</v>
      </c>
      <c r="P266" s="18"/>
    </row>
    <row r="267" spans="1:16" x14ac:dyDescent="0.2">
      <c r="D267" s="1" t="s">
        <v>40</v>
      </c>
      <c r="E267" s="18">
        <f>F261/E260*100</f>
        <v>159.29131689900103</v>
      </c>
      <c r="F267" s="18"/>
      <c r="G267" s="18">
        <f t="shared" ref="G267:O267" si="30">H261/G260*100</f>
        <v>166.04982855752638</v>
      </c>
      <c r="H267" s="18"/>
      <c r="I267" s="18">
        <f t="shared" si="30"/>
        <v>159.20959217480478</v>
      </c>
      <c r="J267" s="18"/>
      <c r="K267" s="18">
        <f t="shared" si="30"/>
        <v>156.1986542100064</v>
      </c>
      <c r="L267" s="18"/>
      <c r="M267" s="18">
        <f t="shared" si="30"/>
        <v>111.46203807680732</v>
      </c>
      <c r="N267" s="18"/>
      <c r="O267" s="18">
        <f t="shared" si="30"/>
        <v>145.57894074961217</v>
      </c>
      <c r="P267" s="18"/>
    </row>
    <row r="272" spans="1:16" x14ac:dyDescent="0.2">
      <c r="E272" s="1" t="s">
        <v>41</v>
      </c>
      <c r="G272" s="1" t="s">
        <v>42</v>
      </c>
      <c r="I272" s="1" t="s">
        <v>43</v>
      </c>
    </row>
    <row r="273" spans="4:9" x14ac:dyDescent="0.2">
      <c r="D273" s="2">
        <v>41974</v>
      </c>
      <c r="E273" s="1">
        <v>69</v>
      </c>
      <c r="G273" s="1">
        <v>7</v>
      </c>
      <c r="I273" s="1">
        <v>228</v>
      </c>
    </row>
    <row r="274" spans="4:9" x14ac:dyDescent="0.2">
      <c r="D274" s="2">
        <v>42339</v>
      </c>
      <c r="E274" s="1">
        <v>83</v>
      </c>
      <c r="G274" s="1">
        <v>33</v>
      </c>
      <c r="I274" s="1">
        <v>298</v>
      </c>
    </row>
    <row r="275" spans="4:9" x14ac:dyDescent="0.2">
      <c r="D275" s="2">
        <v>42705</v>
      </c>
      <c r="E275" s="1">
        <v>96</v>
      </c>
      <c r="G275" s="1">
        <v>32</v>
      </c>
      <c r="I275" s="1">
        <v>344</v>
      </c>
    </row>
  </sheetData>
  <dataValidations count="3">
    <dataValidation type="whole" allowBlank="1" showInputMessage="1" showErrorMessage="1" errorTitle="Nearest pound" error="Enter a number to the nearest pound - no need for pound sign" sqref="I62:I69 M59:N69 E49:F69 M36:N45 E3:F22 J3:L22 I3:I14 I16:I22 N4:N12 M3:M12 M13:N22 E26:F45 J26:L45 I26:I37 I39:I45 N27:N35 M26:M35 I49:I60 N50:N58 M49:M58 I149:L151 E178:E180 K178:K180 M178:M180 E254:F255 I254:N255 E257:F257 I257:N257 E260:F260 I260:N260 I174:I176 I171:L173 I167:I169 I164:L166 E157:F162 I157:L159 K155:N155 E70:N70 J49:L69 M90:N90 M89:P89 M88:N88 M79:N79 M77:N77 M72:P76 M80:P87 M78:P78 K152:L152 M149:N152 G138:N140 M157:N160 I160:K160 J153:P154 M164:N167 K167:L167 G161:P162 M171:N174 K174:L174 J168:P169 K181:N181 E95:P109 E72:L93 M91:P93 J175:P176 E185:P188 E149:F155 I152:I155 G153:H154 E164:F169 G168:H169 E171:F176 G175:H176 E181:F183 I178:I183 G182:H183 J182:P183" xr:uid="{00000000-0002-0000-0000-000000000000}">
      <formula1>0</formula1>
      <formula2>10000000</formula2>
    </dataValidation>
    <dataValidation type="decimal" allowBlank="1" showInputMessage="1" showErrorMessage="1" prompt="Nearest pound - Enter a number to the nearest pound - no need for pound sign" sqref="G26:H45 G3:H22 G181:H181 G178:G180 E138:F140 G254:H255 G257:H257 G260:H260 G155:J155 G49:H69 E142:P147 G149:J152 G157:J160 G164:J167 G171:J174" xr:uid="{00000000-0002-0000-0000-000001000000}">
      <formula1>0</formula1>
      <formula2>10000000</formula2>
    </dataValidation>
    <dataValidation type="whole" allowBlank="1" showInputMessage="1" errorTitle="Nearest pound" error="Enter a number to the nearest pound - no need for pound sign" sqref="N26 N3 N49" xr:uid="{00000000-0002-0000-0000-000002000000}">
      <formula1>0</formula1>
      <formula2>10000000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97CB-E10E-4B57-8055-13175B174AD7}">
  <dimension ref="A1:AP135"/>
  <sheetViews>
    <sheetView tabSelected="1" topLeftCell="C104" workbookViewId="0">
      <selection activeCell="P114" sqref="P114"/>
    </sheetView>
  </sheetViews>
  <sheetFormatPr defaultRowHeight="15" x14ac:dyDescent="0.25"/>
  <cols>
    <col min="17" max="17" width="23.85546875" style="129" customWidth="1"/>
    <col min="18" max="42" width="6.7109375" customWidth="1"/>
  </cols>
  <sheetData>
    <row r="1" spans="1:15" x14ac:dyDescent="0.25">
      <c r="A1" s="3" t="s">
        <v>70</v>
      </c>
      <c r="B1" s="3"/>
      <c r="C1" s="3"/>
      <c r="D1" s="66" t="s">
        <v>15</v>
      </c>
      <c r="E1" s="66" t="s">
        <v>15</v>
      </c>
      <c r="F1" s="66" t="s">
        <v>16</v>
      </c>
      <c r="G1" s="66" t="s">
        <v>16</v>
      </c>
      <c r="H1" s="66" t="s">
        <v>18</v>
      </c>
      <c r="I1" s="66" t="s">
        <v>18</v>
      </c>
      <c r="J1" s="66" t="s">
        <v>17</v>
      </c>
      <c r="K1" s="66" t="s">
        <v>17</v>
      </c>
      <c r="L1" s="66" t="s">
        <v>19</v>
      </c>
      <c r="M1" s="66" t="s">
        <v>19</v>
      </c>
      <c r="N1" s="66" t="s">
        <v>51</v>
      </c>
      <c r="O1" s="66" t="s">
        <v>51</v>
      </c>
    </row>
    <row r="2" spans="1:15" x14ac:dyDescent="0.25">
      <c r="A2" s="3" t="s">
        <v>67</v>
      </c>
      <c r="B2" s="1"/>
      <c r="C2" s="1"/>
      <c r="D2" s="45"/>
      <c r="E2" s="46">
        <v>41685</v>
      </c>
      <c r="F2" s="43"/>
      <c r="G2" s="43">
        <v>110778</v>
      </c>
      <c r="H2" s="39"/>
      <c r="I2" s="39">
        <v>-24833</v>
      </c>
      <c r="J2" s="57"/>
      <c r="K2" s="57">
        <v>45772</v>
      </c>
      <c r="L2" s="49"/>
      <c r="M2" s="49">
        <v>-34237</v>
      </c>
      <c r="N2" s="10"/>
      <c r="O2" s="11">
        <f>SUM(E2:M2)</f>
        <v>139165</v>
      </c>
    </row>
    <row r="3" spans="1:15" x14ac:dyDescent="0.25">
      <c r="A3" s="3"/>
      <c r="B3" s="1"/>
      <c r="C3" s="1"/>
      <c r="D3" s="45"/>
      <c r="E3" s="45"/>
      <c r="F3" s="43"/>
      <c r="G3" s="43"/>
      <c r="H3" s="39"/>
      <c r="I3" s="39"/>
      <c r="J3" s="57"/>
      <c r="K3" s="57"/>
      <c r="L3" s="49"/>
      <c r="M3" s="49"/>
      <c r="N3" s="10"/>
      <c r="O3" s="10"/>
    </row>
    <row r="4" spans="1:15" x14ac:dyDescent="0.25">
      <c r="A4" s="3" t="s">
        <v>1</v>
      </c>
      <c r="B4" s="1"/>
      <c r="C4" s="1"/>
      <c r="D4" s="47">
        <v>167703</v>
      </c>
      <c r="E4" s="45"/>
      <c r="F4" s="44">
        <v>190320</v>
      </c>
      <c r="G4" s="43"/>
      <c r="H4" s="40">
        <v>115319</v>
      </c>
      <c r="I4" s="39"/>
      <c r="J4" s="58">
        <v>104552</v>
      </c>
      <c r="K4" s="57"/>
      <c r="L4" s="50">
        <v>239045</v>
      </c>
      <c r="M4" s="49"/>
      <c r="N4" s="11">
        <f>SUM(D4:L4)</f>
        <v>816939</v>
      </c>
      <c r="O4" s="10"/>
    </row>
    <row r="5" spans="1:15" x14ac:dyDescent="0.25">
      <c r="A5" s="3" t="s">
        <v>2</v>
      </c>
      <c r="B5" s="1"/>
      <c r="C5" s="1"/>
      <c r="D5" s="46"/>
      <c r="E5" s="45"/>
      <c r="F5" s="44">
        <v>80763</v>
      </c>
      <c r="G5" s="43"/>
      <c r="H5" s="40">
        <v>27569</v>
      </c>
      <c r="I5" s="39"/>
      <c r="J5" s="58">
        <v>4905</v>
      </c>
      <c r="K5" s="57"/>
      <c r="L5" s="50">
        <v>123702</v>
      </c>
      <c r="M5" s="49"/>
      <c r="N5" s="11">
        <f>SUM(D5:L5)</f>
        <v>236939</v>
      </c>
      <c r="O5" s="10"/>
    </row>
    <row r="6" spans="1:15" x14ac:dyDescent="0.25">
      <c r="A6" s="3" t="s">
        <v>3</v>
      </c>
      <c r="B6" s="1"/>
      <c r="C6" s="1"/>
      <c r="D6" s="46">
        <v>11030</v>
      </c>
      <c r="E6" s="45"/>
      <c r="F6" s="44">
        <v>99616</v>
      </c>
      <c r="G6" s="43"/>
      <c r="H6" s="40"/>
      <c r="I6" s="39"/>
      <c r="J6" s="58">
        <v>10603</v>
      </c>
      <c r="K6" s="57"/>
      <c r="L6" s="50">
        <v>0</v>
      </c>
      <c r="M6" s="49"/>
      <c r="N6" s="11">
        <f>SUM(D6:L6)</f>
        <v>121249</v>
      </c>
      <c r="O6" s="10"/>
    </row>
    <row r="7" spans="1:15" x14ac:dyDescent="0.25">
      <c r="A7" s="3"/>
      <c r="B7" s="1"/>
      <c r="C7" s="1"/>
      <c r="D7" s="45"/>
      <c r="E7" s="45"/>
      <c r="F7" s="43"/>
      <c r="G7" s="43"/>
      <c r="H7" s="39"/>
      <c r="I7" s="39"/>
      <c r="J7" s="57"/>
      <c r="K7" s="57"/>
      <c r="L7" s="49"/>
      <c r="M7" s="49"/>
      <c r="N7" s="10"/>
      <c r="O7" s="10"/>
    </row>
    <row r="8" spans="1:15" x14ac:dyDescent="0.25">
      <c r="A8" s="3" t="s">
        <v>4</v>
      </c>
      <c r="B8" s="1"/>
      <c r="C8" s="1"/>
      <c r="D8" s="45"/>
      <c r="E8" s="46">
        <f>SUM(D4:D6)</f>
        <v>178733</v>
      </c>
      <c r="F8" s="43"/>
      <c r="G8" s="43">
        <f>SUM(F4:F6)</f>
        <v>370699</v>
      </c>
      <c r="H8" s="39"/>
      <c r="I8" s="39">
        <f>SUM(H4:H6)</f>
        <v>142888</v>
      </c>
      <c r="J8" s="57"/>
      <c r="K8" s="57">
        <f>SUM(J4:J6)</f>
        <v>120060</v>
      </c>
      <c r="L8" s="49"/>
      <c r="M8" s="49">
        <f>SUM(L4:L6)</f>
        <v>362747</v>
      </c>
      <c r="N8" s="10"/>
      <c r="O8" s="11">
        <f>SUM(E8:M8)</f>
        <v>1175127</v>
      </c>
    </row>
    <row r="9" spans="1:15" x14ac:dyDescent="0.25">
      <c r="A9" s="3"/>
      <c r="B9" s="1"/>
      <c r="C9" s="1"/>
      <c r="D9" s="45"/>
      <c r="E9" s="45"/>
      <c r="F9" s="43"/>
      <c r="G9" s="43"/>
      <c r="H9" s="39"/>
      <c r="I9" s="39"/>
      <c r="J9" s="57"/>
      <c r="K9" s="57"/>
      <c r="L9" s="49"/>
      <c r="M9" s="49"/>
      <c r="N9" s="10"/>
      <c r="O9" s="10"/>
    </row>
    <row r="10" spans="1:15" x14ac:dyDescent="0.25">
      <c r="A10" s="3" t="s">
        <v>5</v>
      </c>
      <c r="B10" s="1"/>
      <c r="C10" s="1"/>
      <c r="D10" s="47">
        <v>69908</v>
      </c>
      <c r="E10" s="45"/>
      <c r="F10" s="44">
        <v>161414</v>
      </c>
      <c r="G10" s="43"/>
      <c r="H10" s="41">
        <v>47020</v>
      </c>
      <c r="I10" s="39"/>
      <c r="J10" s="58">
        <v>19124</v>
      </c>
      <c r="K10" s="57"/>
      <c r="L10" s="50">
        <f>3880+121400</f>
        <v>125280</v>
      </c>
      <c r="M10" s="49"/>
      <c r="N10" s="11">
        <f>SUM(D10:M10)</f>
        <v>422746</v>
      </c>
      <c r="O10" s="10"/>
    </row>
    <row r="11" spans="1:15" x14ac:dyDescent="0.25">
      <c r="A11" s="3" t="s">
        <v>6</v>
      </c>
      <c r="B11" s="1"/>
      <c r="C11" s="1"/>
      <c r="D11" s="47">
        <v>1160</v>
      </c>
      <c r="E11" s="45"/>
      <c r="F11" s="44">
        <v>6107</v>
      </c>
      <c r="G11" s="43"/>
      <c r="H11" s="40">
        <v>4789</v>
      </c>
      <c r="I11" s="39"/>
      <c r="J11" s="58">
        <v>1160</v>
      </c>
      <c r="K11" s="57"/>
      <c r="L11" s="50">
        <v>6867</v>
      </c>
      <c r="M11" s="49"/>
      <c r="N11" s="11">
        <f t="shared" ref="N11:N17" si="0">SUM(D11:M11)</f>
        <v>20083</v>
      </c>
      <c r="O11" s="10"/>
    </row>
    <row r="12" spans="1:15" x14ac:dyDescent="0.25">
      <c r="A12" s="3" t="s">
        <v>7</v>
      </c>
      <c r="B12" s="1"/>
      <c r="C12" s="1"/>
      <c r="D12" s="47">
        <v>7204</v>
      </c>
      <c r="E12" s="45"/>
      <c r="F12" s="44">
        <v>32159</v>
      </c>
      <c r="G12" s="43"/>
      <c r="H12" s="40">
        <v>2000</v>
      </c>
      <c r="I12" s="39"/>
      <c r="J12" s="58">
        <v>257</v>
      </c>
      <c r="K12" s="57"/>
      <c r="L12" s="50">
        <f>16314+1025+16667</f>
        <v>34006</v>
      </c>
      <c r="M12" s="49"/>
      <c r="N12" s="11">
        <f t="shared" si="0"/>
        <v>75626</v>
      </c>
      <c r="O12" s="10"/>
    </row>
    <row r="13" spans="1:15" x14ac:dyDescent="0.25">
      <c r="A13" s="3" t="s">
        <v>8</v>
      </c>
      <c r="B13" s="1"/>
      <c r="C13" s="1"/>
      <c r="D13" s="48">
        <v>0</v>
      </c>
      <c r="E13" s="45"/>
      <c r="F13" s="44">
        <v>0</v>
      </c>
      <c r="G13" s="43"/>
      <c r="H13" s="42"/>
      <c r="I13" s="39"/>
      <c r="J13" s="58"/>
      <c r="K13" s="57"/>
      <c r="L13" s="50"/>
      <c r="M13" s="49"/>
      <c r="N13" s="11">
        <f t="shared" si="0"/>
        <v>0</v>
      </c>
      <c r="O13" s="10"/>
    </row>
    <row r="14" spans="1:15" x14ac:dyDescent="0.25">
      <c r="A14" s="3" t="s">
        <v>9</v>
      </c>
      <c r="B14" s="1"/>
      <c r="C14" s="1"/>
      <c r="D14" s="46">
        <v>2051</v>
      </c>
      <c r="E14" s="45"/>
      <c r="F14" s="44">
        <v>0</v>
      </c>
      <c r="G14" s="43"/>
      <c r="H14" s="40"/>
      <c r="I14" s="39"/>
      <c r="J14" s="58"/>
      <c r="K14" s="57"/>
      <c r="L14" s="50"/>
      <c r="M14" s="49"/>
      <c r="N14" s="11">
        <f t="shared" si="0"/>
        <v>2051</v>
      </c>
      <c r="O14" s="10"/>
    </row>
    <row r="15" spans="1:15" x14ac:dyDescent="0.25">
      <c r="A15" s="3" t="s">
        <v>10</v>
      </c>
      <c r="B15" s="1"/>
      <c r="C15" s="1"/>
      <c r="D15" s="46">
        <v>91135</v>
      </c>
      <c r="E15" s="45"/>
      <c r="F15" s="44">
        <v>29618</v>
      </c>
      <c r="G15" s="43"/>
      <c r="H15" s="41">
        <v>57025</v>
      </c>
      <c r="I15" s="39"/>
      <c r="J15" s="58">
        <v>50730</v>
      </c>
      <c r="K15" s="57"/>
      <c r="L15" s="50">
        <f>45575+2210</f>
        <v>47785</v>
      </c>
      <c r="M15" s="49"/>
      <c r="N15" s="11">
        <f t="shared" si="0"/>
        <v>276293</v>
      </c>
      <c r="O15" s="10"/>
    </row>
    <row r="16" spans="1:15" x14ac:dyDescent="0.25">
      <c r="A16" s="3" t="s">
        <v>11</v>
      </c>
      <c r="B16" s="1"/>
      <c r="C16" s="1"/>
      <c r="D16" s="47">
        <v>35292</v>
      </c>
      <c r="E16" s="45"/>
      <c r="F16" s="44">
        <v>10171</v>
      </c>
      <c r="G16" s="43"/>
      <c r="H16" s="42">
        <v>11050</v>
      </c>
      <c r="I16" s="39"/>
      <c r="J16" s="58">
        <v>33258</v>
      </c>
      <c r="K16" s="57"/>
      <c r="L16" s="50">
        <v>647</v>
      </c>
      <c r="M16" s="49"/>
      <c r="N16" s="11">
        <f t="shared" si="0"/>
        <v>90418</v>
      </c>
      <c r="O16" s="10"/>
    </row>
    <row r="17" spans="1:15" x14ac:dyDescent="0.25">
      <c r="A17" s="1" t="s">
        <v>12</v>
      </c>
      <c r="B17" s="1"/>
      <c r="C17" s="1"/>
      <c r="D17" s="46">
        <v>5759</v>
      </c>
      <c r="E17" s="45"/>
      <c r="F17" s="44">
        <v>24202</v>
      </c>
      <c r="G17" s="43"/>
      <c r="H17" s="40">
        <v>4610</v>
      </c>
      <c r="I17" s="39"/>
      <c r="J17" s="58"/>
      <c r="K17" s="57"/>
      <c r="L17" s="50">
        <v>0</v>
      </c>
      <c r="M17" s="49"/>
      <c r="N17" s="11">
        <f t="shared" si="0"/>
        <v>34571</v>
      </c>
      <c r="O17" s="10"/>
    </row>
    <row r="18" spans="1:15" x14ac:dyDescent="0.25">
      <c r="A18" s="1"/>
      <c r="B18" s="1"/>
      <c r="C18" s="1"/>
      <c r="D18" s="46"/>
      <c r="E18" s="45"/>
      <c r="F18" s="43"/>
      <c r="G18" s="43"/>
      <c r="H18" s="39"/>
      <c r="I18" s="39"/>
      <c r="J18" s="57"/>
      <c r="K18" s="57"/>
      <c r="L18" s="49"/>
      <c r="M18" s="49"/>
      <c r="N18" s="10"/>
      <c r="O18" s="10"/>
    </row>
    <row r="19" spans="1:15" x14ac:dyDescent="0.25">
      <c r="A19" s="1" t="s">
        <v>13</v>
      </c>
      <c r="B19" s="1"/>
      <c r="C19" s="1"/>
      <c r="D19" s="46"/>
      <c r="E19" s="46">
        <f>SUM(D10:D17)</f>
        <v>212509</v>
      </c>
      <c r="F19" s="43"/>
      <c r="G19" s="43">
        <f>SUM(F10:F17)</f>
        <v>263671</v>
      </c>
      <c r="H19" s="39"/>
      <c r="I19" s="39">
        <f>SUM(H10:H17)</f>
        <v>126494</v>
      </c>
      <c r="J19" s="57"/>
      <c r="K19" s="57">
        <f>SUM(J10:J17)</f>
        <v>104529</v>
      </c>
      <c r="L19" s="49"/>
      <c r="M19" s="49">
        <f>SUM(L10:L17)</f>
        <v>214585</v>
      </c>
      <c r="N19" s="10"/>
      <c r="O19" s="11">
        <f>SUM(E19:M19)</f>
        <v>921788</v>
      </c>
    </row>
    <row r="20" spans="1:15" x14ac:dyDescent="0.25">
      <c r="A20" s="1"/>
      <c r="B20" s="1"/>
      <c r="C20" s="1"/>
      <c r="D20" s="46"/>
      <c r="E20" s="45"/>
      <c r="F20" s="43"/>
      <c r="G20" s="43"/>
      <c r="H20" s="39"/>
      <c r="I20" s="39"/>
      <c r="J20" s="57"/>
      <c r="K20" s="57"/>
      <c r="L20" s="49"/>
      <c r="M20" s="49"/>
      <c r="N20" s="10"/>
      <c r="O20" s="10"/>
    </row>
    <row r="21" spans="1:15" x14ac:dyDescent="0.25">
      <c r="A21" s="1" t="s">
        <v>68</v>
      </c>
      <c r="B21" s="1"/>
      <c r="C21" s="1"/>
      <c r="D21" s="60"/>
      <c r="E21" s="60">
        <f>E2+E8-E19</f>
        <v>7909</v>
      </c>
      <c r="F21" s="61"/>
      <c r="G21" s="61">
        <f>G2+G8-G19</f>
        <v>217806</v>
      </c>
      <c r="H21" s="62"/>
      <c r="I21" s="62">
        <f>I2+I8-I19</f>
        <v>-8439</v>
      </c>
      <c r="J21" s="63"/>
      <c r="K21" s="63">
        <f>K2+K8-K19</f>
        <v>61303</v>
      </c>
      <c r="L21" s="64"/>
      <c r="M21" s="64">
        <f>M2+M8-M19</f>
        <v>113925</v>
      </c>
      <c r="N21" s="20"/>
      <c r="O21" s="19">
        <f>SUM(E21:M21)</f>
        <v>392504</v>
      </c>
    </row>
    <row r="22" spans="1:15" x14ac:dyDescent="0.25">
      <c r="A22" s="1"/>
      <c r="B22" s="1"/>
      <c r="C22" s="1"/>
      <c r="D22" s="26" t="s">
        <v>15</v>
      </c>
      <c r="E22" s="26" t="s">
        <v>15</v>
      </c>
      <c r="F22" s="26" t="s">
        <v>16</v>
      </c>
      <c r="G22" s="26" t="s">
        <v>16</v>
      </c>
      <c r="H22" s="26" t="s">
        <v>18</v>
      </c>
      <c r="I22" s="26" t="s">
        <v>18</v>
      </c>
      <c r="J22" s="26" t="s">
        <v>17</v>
      </c>
      <c r="K22" s="26" t="s">
        <v>17</v>
      </c>
      <c r="L22" s="26" t="s">
        <v>19</v>
      </c>
      <c r="M22" s="26" t="s">
        <v>19</v>
      </c>
      <c r="N22" s="26" t="s">
        <v>51</v>
      </c>
      <c r="O22" s="26" t="s">
        <v>51</v>
      </c>
    </row>
    <row r="23" spans="1:15" x14ac:dyDescent="0.25">
      <c r="A23" s="3" t="s">
        <v>69</v>
      </c>
      <c r="B23" s="1"/>
      <c r="C23" s="1"/>
      <c r="D23" s="65"/>
      <c r="E23" s="65">
        <v>7909</v>
      </c>
      <c r="F23" s="43"/>
      <c r="G23" s="43">
        <v>217806</v>
      </c>
      <c r="H23" s="39"/>
      <c r="I23" s="39">
        <v>-8439</v>
      </c>
      <c r="J23" s="57"/>
      <c r="K23" s="57">
        <v>61303</v>
      </c>
      <c r="L23" s="49"/>
      <c r="M23" s="49">
        <f>M21</f>
        <v>113925</v>
      </c>
      <c r="N23" s="10"/>
      <c r="O23" s="11">
        <f>SUM(E23:M23)</f>
        <v>392504</v>
      </c>
    </row>
    <row r="24" spans="1:15" x14ac:dyDescent="0.25">
      <c r="A24" s="3"/>
      <c r="B24" s="1"/>
      <c r="C24" s="1"/>
      <c r="D24" s="65"/>
      <c r="E24" s="65"/>
      <c r="F24" s="43"/>
      <c r="G24" s="43"/>
      <c r="H24" s="39"/>
      <c r="I24" s="39"/>
      <c r="J24" s="57"/>
      <c r="K24" s="57"/>
      <c r="L24" s="49"/>
      <c r="M24" s="49"/>
      <c r="N24" s="10"/>
      <c r="O24" s="11"/>
    </row>
    <row r="25" spans="1:15" x14ac:dyDescent="0.25">
      <c r="A25" s="3" t="s">
        <v>1</v>
      </c>
      <c r="B25" s="1"/>
      <c r="C25" s="1"/>
      <c r="D25" s="65">
        <v>137983</v>
      </c>
      <c r="E25" s="65"/>
      <c r="F25" s="43">
        <v>163090</v>
      </c>
      <c r="G25" s="43"/>
      <c r="H25" s="39">
        <v>94883</v>
      </c>
      <c r="I25" s="39"/>
      <c r="J25" s="57">
        <v>86028</v>
      </c>
      <c r="K25" s="57"/>
      <c r="L25" s="49">
        <v>196683</v>
      </c>
      <c r="M25" s="49"/>
      <c r="N25" s="10">
        <f>SUM(D25:L25)</f>
        <v>678667</v>
      </c>
      <c r="O25" s="11"/>
    </row>
    <row r="26" spans="1:15" x14ac:dyDescent="0.25">
      <c r="A26" s="3" t="s">
        <v>2</v>
      </c>
      <c r="B26" s="1"/>
      <c r="C26" s="1"/>
      <c r="D26" s="65">
        <v>78174</v>
      </c>
      <c r="E26" s="65"/>
      <c r="F26" s="43">
        <v>47887</v>
      </c>
      <c r="G26" s="43"/>
      <c r="H26" s="39">
        <v>109506</v>
      </c>
      <c r="I26" s="39"/>
      <c r="J26" s="57">
        <v>13566</v>
      </c>
      <c r="K26" s="57"/>
      <c r="L26" s="49">
        <v>80770</v>
      </c>
      <c r="M26" s="49"/>
      <c r="N26" s="10">
        <f>SUM(D26:L26)</f>
        <v>329903</v>
      </c>
      <c r="O26" s="11"/>
    </row>
    <row r="27" spans="1:15" x14ac:dyDescent="0.25">
      <c r="A27" s="3" t="s">
        <v>3</v>
      </c>
      <c r="B27" s="1"/>
      <c r="C27" s="1"/>
      <c r="D27" s="65">
        <v>570</v>
      </c>
      <c r="E27" s="65"/>
      <c r="F27" s="43">
        <v>26738</v>
      </c>
      <c r="G27" s="43"/>
      <c r="H27" s="39"/>
      <c r="I27" s="39"/>
      <c r="J27" s="57">
        <v>18957</v>
      </c>
      <c r="K27" s="57"/>
      <c r="L27" s="49">
        <v>0</v>
      </c>
      <c r="M27" s="49"/>
      <c r="N27" s="10">
        <f>SUM(D27:L27)</f>
        <v>46265</v>
      </c>
      <c r="O27" s="11"/>
    </row>
    <row r="28" spans="1:15" x14ac:dyDescent="0.25">
      <c r="A28" s="3"/>
      <c r="B28" s="1"/>
      <c r="C28" s="1"/>
      <c r="D28" s="65"/>
      <c r="E28" s="65"/>
      <c r="F28" s="43"/>
      <c r="G28" s="43"/>
      <c r="H28" s="39"/>
      <c r="I28" s="39"/>
      <c r="J28" s="57"/>
      <c r="K28" s="57"/>
      <c r="L28" s="49"/>
      <c r="M28" s="49"/>
      <c r="N28" s="10"/>
      <c r="O28" s="11"/>
    </row>
    <row r="29" spans="1:15" x14ac:dyDescent="0.25">
      <c r="A29" s="3" t="s">
        <v>4</v>
      </c>
      <c r="B29" s="1"/>
      <c r="C29" s="1"/>
      <c r="D29" s="65"/>
      <c r="E29" s="65">
        <v>216727</v>
      </c>
      <c r="F29" s="43"/>
      <c r="G29" s="43">
        <v>237715</v>
      </c>
      <c r="H29" s="39"/>
      <c r="I29" s="39">
        <v>204389</v>
      </c>
      <c r="J29" s="57"/>
      <c r="K29" s="57">
        <v>118551</v>
      </c>
      <c r="L29" s="49"/>
      <c r="M29" s="49">
        <v>277453</v>
      </c>
      <c r="N29" s="10"/>
      <c r="O29" s="11">
        <f>SUM(E29:M29)</f>
        <v>1054835</v>
      </c>
    </row>
    <row r="30" spans="1:15" x14ac:dyDescent="0.25">
      <c r="A30" s="3"/>
      <c r="B30" s="1"/>
      <c r="C30" s="1"/>
      <c r="D30" s="65"/>
      <c r="E30" s="65"/>
      <c r="F30" s="43"/>
      <c r="G30" s="43"/>
      <c r="H30" s="39"/>
      <c r="I30" s="39"/>
      <c r="J30" s="57"/>
      <c r="K30" s="57"/>
      <c r="L30" s="49"/>
      <c r="M30" s="49"/>
      <c r="N30" s="10"/>
      <c r="O30" s="11"/>
    </row>
    <row r="31" spans="1:15" x14ac:dyDescent="0.25">
      <c r="A31" s="3" t="s">
        <v>5</v>
      </c>
      <c r="B31" s="1"/>
      <c r="C31" s="1"/>
      <c r="D31" s="65">
        <v>47917</v>
      </c>
      <c r="E31" s="65"/>
      <c r="F31" s="43">
        <v>124566</v>
      </c>
      <c r="G31" s="43"/>
      <c r="H31" s="39">
        <v>47020</v>
      </c>
      <c r="I31" s="39"/>
      <c r="J31" s="57">
        <v>25139</v>
      </c>
      <c r="K31" s="57"/>
      <c r="L31" s="49">
        <v>93272</v>
      </c>
      <c r="M31" s="49"/>
      <c r="N31" s="10">
        <f>SUM(D31:M31)</f>
        <v>337914</v>
      </c>
      <c r="O31" s="11"/>
    </row>
    <row r="32" spans="1:15" x14ac:dyDescent="0.25">
      <c r="A32" s="3" t="s">
        <v>6</v>
      </c>
      <c r="B32" s="1"/>
      <c r="C32" s="1"/>
      <c r="D32" s="65">
        <v>1160</v>
      </c>
      <c r="E32" s="65"/>
      <c r="F32" s="43">
        <v>12718</v>
      </c>
      <c r="G32" s="43"/>
      <c r="H32" s="39">
        <v>8003</v>
      </c>
      <c r="I32" s="39"/>
      <c r="J32" s="57">
        <v>1160</v>
      </c>
      <c r="K32" s="57"/>
      <c r="L32" s="49">
        <v>8333</v>
      </c>
      <c r="M32" s="49"/>
      <c r="N32" s="10">
        <f t="shared" ref="N32:N38" si="1">SUM(D32:M32)</f>
        <v>31374</v>
      </c>
      <c r="O32" s="11"/>
    </row>
    <row r="33" spans="1:15" x14ac:dyDescent="0.25">
      <c r="A33" s="3" t="s">
        <v>7</v>
      </c>
      <c r="B33" s="1"/>
      <c r="C33" s="1"/>
      <c r="D33" s="65">
        <v>21332</v>
      </c>
      <c r="E33" s="65"/>
      <c r="F33" s="43">
        <v>5029</v>
      </c>
      <c r="G33" s="43"/>
      <c r="H33" s="39">
        <v>4500</v>
      </c>
      <c r="I33" s="39"/>
      <c r="J33" s="57">
        <v>248</v>
      </c>
      <c r="K33" s="57"/>
      <c r="L33" s="49">
        <v>34229</v>
      </c>
      <c r="M33" s="49"/>
      <c r="N33" s="10">
        <f t="shared" si="1"/>
        <v>65338</v>
      </c>
      <c r="O33" s="11"/>
    </row>
    <row r="34" spans="1:15" x14ac:dyDescent="0.25">
      <c r="A34" s="3" t="s">
        <v>8</v>
      </c>
      <c r="B34" s="1"/>
      <c r="C34" s="1"/>
      <c r="D34" s="65">
        <v>0</v>
      </c>
      <c r="E34" s="65"/>
      <c r="F34" s="43">
        <v>0</v>
      </c>
      <c r="G34" s="43"/>
      <c r="H34" s="39">
        <v>0</v>
      </c>
      <c r="I34" s="39"/>
      <c r="J34" s="57"/>
      <c r="K34" s="57"/>
      <c r="L34" s="49">
        <v>0</v>
      </c>
      <c r="M34" s="49"/>
      <c r="N34" s="10">
        <f t="shared" si="1"/>
        <v>0</v>
      </c>
      <c r="O34" s="11"/>
    </row>
    <row r="35" spans="1:15" x14ac:dyDescent="0.25">
      <c r="A35" s="3" t="s">
        <v>9</v>
      </c>
      <c r="B35" s="1"/>
      <c r="C35" s="1"/>
      <c r="D35" s="65">
        <v>0</v>
      </c>
      <c r="E35" s="65"/>
      <c r="F35" s="43">
        <v>0</v>
      </c>
      <c r="G35" s="43"/>
      <c r="H35" s="39">
        <v>0</v>
      </c>
      <c r="I35" s="39"/>
      <c r="J35" s="57"/>
      <c r="K35" s="57"/>
      <c r="L35" s="49">
        <v>0</v>
      </c>
      <c r="M35" s="49"/>
      <c r="N35" s="10">
        <f t="shared" si="1"/>
        <v>0</v>
      </c>
      <c r="O35" s="11"/>
    </row>
    <row r="36" spans="1:15" x14ac:dyDescent="0.25">
      <c r="A36" s="3" t="s">
        <v>10</v>
      </c>
      <c r="B36" s="1"/>
      <c r="C36" s="1"/>
      <c r="D36" s="65">
        <v>68856</v>
      </c>
      <c r="E36" s="65"/>
      <c r="F36" s="43">
        <v>33948</v>
      </c>
      <c r="G36" s="43"/>
      <c r="H36" s="39">
        <v>87003</v>
      </c>
      <c r="I36" s="39"/>
      <c r="J36" s="57">
        <v>32409</v>
      </c>
      <c r="K36" s="57"/>
      <c r="L36" s="49">
        <v>67182</v>
      </c>
      <c r="M36" s="49"/>
      <c r="N36" s="10">
        <f t="shared" si="1"/>
        <v>289398</v>
      </c>
      <c r="O36" s="11"/>
    </row>
    <row r="37" spans="1:15" x14ac:dyDescent="0.25">
      <c r="A37" s="3" t="s">
        <v>11</v>
      </c>
      <c r="B37" s="1"/>
      <c r="C37" s="1"/>
      <c r="D37" s="65">
        <v>20854</v>
      </c>
      <c r="E37" s="65"/>
      <c r="F37" s="43">
        <v>9094</v>
      </c>
      <c r="G37" s="43"/>
      <c r="H37" s="39">
        <v>19634</v>
      </c>
      <c r="I37" s="39"/>
      <c r="J37" s="57">
        <v>11613</v>
      </c>
      <c r="K37" s="57"/>
      <c r="L37" s="49">
        <v>1099</v>
      </c>
      <c r="M37" s="49"/>
      <c r="N37" s="10">
        <f t="shared" si="1"/>
        <v>62294</v>
      </c>
      <c r="O37" s="11"/>
    </row>
    <row r="38" spans="1:15" x14ac:dyDescent="0.25">
      <c r="A38" s="1" t="s">
        <v>12</v>
      </c>
      <c r="B38" s="1"/>
      <c r="C38" s="1"/>
      <c r="D38" s="65">
        <v>3074</v>
      </c>
      <c r="E38" s="65"/>
      <c r="F38" s="43">
        <v>3451</v>
      </c>
      <c r="G38" s="43"/>
      <c r="H38" s="39">
        <v>23800</v>
      </c>
      <c r="I38" s="39"/>
      <c r="J38" s="57"/>
      <c r="K38" s="57"/>
      <c r="L38" s="49">
        <v>0</v>
      </c>
      <c r="M38" s="49"/>
      <c r="N38" s="10">
        <f t="shared" si="1"/>
        <v>30325</v>
      </c>
      <c r="O38" s="11"/>
    </row>
    <row r="39" spans="1:15" x14ac:dyDescent="0.25">
      <c r="A39" s="1"/>
      <c r="B39" s="1"/>
      <c r="C39" s="1"/>
      <c r="D39" s="65"/>
      <c r="E39" s="65"/>
      <c r="F39" s="43"/>
      <c r="G39" s="43"/>
      <c r="H39" s="39"/>
      <c r="I39" s="39"/>
      <c r="J39" s="57"/>
      <c r="K39" s="57"/>
      <c r="L39" s="49"/>
      <c r="M39" s="49"/>
      <c r="N39" s="10"/>
      <c r="O39" s="11"/>
    </row>
    <row r="40" spans="1:15" x14ac:dyDescent="0.25">
      <c r="A40" s="1" t="s">
        <v>13</v>
      </c>
      <c r="B40" s="1"/>
      <c r="C40" s="1"/>
      <c r="D40" s="65"/>
      <c r="E40" s="65">
        <v>163193</v>
      </c>
      <c r="F40" s="43"/>
      <c r="G40" s="43">
        <v>188806</v>
      </c>
      <c r="H40" s="39"/>
      <c r="I40" s="39">
        <v>189960</v>
      </c>
      <c r="J40" s="57"/>
      <c r="K40" s="57">
        <v>70569</v>
      </c>
      <c r="L40" s="49"/>
      <c r="M40" s="49">
        <v>284115</v>
      </c>
      <c r="N40" s="10"/>
      <c r="O40" s="11">
        <f>SUM(E40:M40)</f>
        <v>896643</v>
      </c>
    </row>
    <row r="41" spans="1:15" x14ac:dyDescent="0.25">
      <c r="A41" s="1"/>
      <c r="B41" s="1"/>
      <c r="C41" s="1"/>
      <c r="D41" s="65"/>
      <c r="E41" s="65"/>
      <c r="F41" s="43"/>
      <c r="G41" s="43"/>
      <c r="H41" s="39"/>
      <c r="I41" s="39"/>
      <c r="J41" s="57"/>
      <c r="K41" s="57"/>
      <c r="L41" s="49"/>
      <c r="M41" s="49"/>
      <c r="N41" s="10"/>
      <c r="O41" s="11"/>
    </row>
    <row r="42" spans="1:15" x14ac:dyDescent="0.25">
      <c r="A42" s="1" t="s">
        <v>71</v>
      </c>
      <c r="B42" s="1"/>
      <c r="C42" s="1"/>
      <c r="D42" s="65"/>
      <c r="E42" s="65">
        <v>61443</v>
      </c>
      <c r="F42" s="43"/>
      <c r="G42" s="43">
        <v>266715</v>
      </c>
      <c r="H42" s="39"/>
      <c r="I42" s="39">
        <v>5990</v>
      </c>
      <c r="J42" s="57"/>
      <c r="K42" s="57">
        <v>109285</v>
      </c>
      <c r="L42" s="49"/>
      <c r="M42" s="49">
        <f>(M23+M29)-M40</f>
        <v>107263</v>
      </c>
      <c r="N42" s="10"/>
      <c r="O42" s="11">
        <f>SUM(E42:M42)</f>
        <v>550696</v>
      </c>
    </row>
    <row r="43" spans="1:15" x14ac:dyDescent="0.25">
      <c r="A43" s="1"/>
      <c r="B43" s="1"/>
      <c r="C43" s="1"/>
      <c r="D43" s="51"/>
      <c r="E43" s="51"/>
      <c r="F43" s="52"/>
      <c r="G43" s="52"/>
      <c r="H43" s="53"/>
      <c r="I43" s="53"/>
      <c r="J43" s="59"/>
      <c r="K43" s="59"/>
      <c r="L43" s="54"/>
      <c r="M43" s="54"/>
      <c r="N43" s="55"/>
      <c r="O43" s="56"/>
    </row>
    <row r="44" spans="1:15" x14ac:dyDescent="0.25">
      <c r="A44" s="76" t="s">
        <v>0</v>
      </c>
      <c r="B44" s="1"/>
      <c r="C44" s="1"/>
      <c r="D44" s="45"/>
      <c r="E44" s="46">
        <v>61443</v>
      </c>
      <c r="F44" s="43"/>
      <c r="G44" s="43">
        <v>266715</v>
      </c>
      <c r="H44" s="39"/>
      <c r="I44" s="39">
        <v>5990</v>
      </c>
      <c r="J44" s="57"/>
      <c r="K44" s="57">
        <v>109285</v>
      </c>
      <c r="L44" s="78"/>
      <c r="M44" s="78">
        <f>M42</f>
        <v>107263</v>
      </c>
      <c r="N44" s="10"/>
      <c r="O44" s="11">
        <f>SUM(E44:M44)</f>
        <v>550696</v>
      </c>
    </row>
    <row r="45" spans="1:15" x14ac:dyDescent="0.25">
      <c r="B45" s="1"/>
      <c r="C45" s="1"/>
      <c r="D45" s="45"/>
      <c r="E45" s="45"/>
      <c r="F45" s="43"/>
      <c r="G45" s="43"/>
      <c r="H45" s="39"/>
      <c r="I45" s="39"/>
      <c r="J45" s="57"/>
      <c r="K45" s="57"/>
      <c r="L45" s="78"/>
      <c r="M45" s="78"/>
      <c r="N45" s="10"/>
      <c r="O45" s="11"/>
    </row>
    <row r="46" spans="1:15" x14ac:dyDescent="0.25">
      <c r="A46" t="s">
        <v>1</v>
      </c>
      <c r="B46" s="1"/>
      <c r="C46" s="1"/>
      <c r="D46" s="103">
        <v>118668</v>
      </c>
      <c r="E46" s="45"/>
      <c r="F46" s="44">
        <v>54975</v>
      </c>
      <c r="G46" s="43"/>
      <c r="H46" s="40">
        <v>82914</v>
      </c>
      <c r="I46" s="39"/>
      <c r="J46" s="58">
        <v>74600</v>
      </c>
      <c r="K46" s="57"/>
      <c r="L46" s="79">
        <v>162983</v>
      </c>
      <c r="M46" s="78"/>
      <c r="N46" s="11">
        <f>SUM(D46:M46)</f>
        <v>494140</v>
      </c>
      <c r="O46" s="11"/>
    </row>
    <row r="47" spans="1:15" x14ac:dyDescent="0.25">
      <c r="A47" t="s">
        <v>95</v>
      </c>
      <c r="B47" s="1"/>
      <c r="C47" s="1"/>
      <c r="D47" s="92"/>
      <c r="E47" s="49"/>
      <c r="F47" s="44">
        <v>36670</v>
      </c>
      <c r="G47" s="43"/>
      <c r="H47" s="40"/>
      <c r="I47" s="39"/>
      <c r="J47" s="58"/>
      <c r="K47" s="57"/>
      <c r="L47" s="79"/>
      <c r="M47" s="78"/>
      <c r="N47" s="11">
        <f t="shared" ref="N47:N48" si="2">SUM(D47:M47)</f>
        <v>36670</v>
      </c>
      <c r="O47" s="11"/>
    </row>
    <row r="48" spans="1:15" x14ac:dyDescent="0.25">
      <c r="A48" t="s">
        <v>2</v>
      </c>
      <c r="B48" s="1"/>
      <c r="C48" s="1"/>
      <c r="D48" s="50">
        <v>63626</v>
      </c>
      <c r="E48" s="45"/>
      <c r="F48" s="44">
        <v>85219</v>
      </c>
      <c r="G48" s="43"/>
      <c r="H48" s="40">
        <v>19284</v>
      </c>
      <c r="I48" s="39"/>
      <c r="J48" s="58">
        <v>4230</v>
      </c>
      <c r="K48" s="57"/>
      <c r="L48" s="79">
        <v>115780</v>
      </c>
      <c r="M48" s="78"/>
      <c r="N48" s="11">
        <f t="shared" si="2"/>
        <v>288139</v>
      </c>
      <c r="O48" s="11"/>
    </row>
    <row r="49" spans="1:15" x14ac:dyDescent="0.25">
      <c r="A49" t="s">
        <v>3</v>
      </c>
      <c r="B49" s="1"/>
      <c r="C49" s="1"/>
      <c r="D49" s="46">
        <v>10175</v>
      </c>
      <c r="E49" s="45"/>
      <c r="F49" s="44">
        <v>60071</v>
      </c>
      <c r="G49" s="43"/>
      <c r="H49" s="40"/>
      <c r="I49" s="39"/>
      <c r="J49" s="58">
        <v>7918</v>
      </c>
      <c r="K49" s="57"/>
      <c r="L49" s="79"/>
      <c r="M49" s="78"/>
      <c r="N49" s="11">
        <f>SUM(D49:M49)</f>
        <v>78164</v>
      </c>
      <c r="O49" s="11"/>
    </row>
    <row r="50" spans="1:15" x14ac:dyDescent="0.25">
      <c r="B50" s="1"/>
      <c r="C50" s="1"/>
      <c r="D50" s="45"/>
      <c r="E50" s="45"/>
      <c r="F50" s="43"/>
      <c r="G50" s="43"/>
      <c r="H50" s="39"/>
      <c r="I50" s="39"/>
      <c r="J50" s="57"/>
      <c r="K50" s="57"/>
      <c r="L50" s="78"/>
      <c r="M50" s="78"/>
      <c r="N50" s="10"/>
      <c r="O50" s="11"/>
    </row>
    <row r="51" spans="1:15" x14ac:dyDescent="0.25">
      <c r="A51" s="76" t="s">
        <v>4</v>
      </c>
      <c r="B51" s="1"/>
      <c r="C51" s="1"/>
      <c r="D51" s="45"/>
      <c r="E51" s="46">
        <f>SUM(D46:D49)</f>
        <v>192469</v>
      </c>
      <c r="F51" s="43"/>
      <c r="G51" s="43">
        <f>SUM(F46:F49)</f>
        <v>236935</v>
      </c>
      <c r="H51" s="39"/>
      <c r="I51" s="39">
        <f>SUM(H46:H49)</f>
        <v>102198</v>
      </c>
      <c r="J51" s="57"/>
      <c r="K51" s="57">
        <f>SUM(J46:J49)</f>
        <v>86748</v>
      </c>
      <c r="L51" s="78"/>
      <c r="M51" s="78">
        <f>SUM(L46:L49)</f>
        <v>278763</v>
      </c>
      <c r="N51" s="10"/>
      <c r="O51" s="11">
        <f>SUM(N46:N50)</f>
        <v>897113</v>
      </c>
    </row>
    <row r="52" spans="1:15" x14ac:dyDescent="0.25">
      <c r="B52" s="1"/>
      <c r="C52" s="1"/>
      <c r="D52" s="45"/>
      <c r="E52" s="45"/>
      <c r="F52" s="43"/>
      <c r="G52" s="43"/>
      <c r="H52" s="39"/>
      <c r="I52" s="39"/>
      <c r="J52" s="57"/>
      <c r="K52" s="57"/>
      <c r="L52" s="78"/>
      <c r="M52" s="78"/>
      <c r="N52" s="10"/>
      <c r="O52" s="11"/>
    </row>
    <row r="53" spans="1:15" x14ac:dyDescent="0.25">
      <c r="A53" t="s">
        <v>5</v>
      </c>
      <c r="B53" s="1"/>
      <c r="C53" s="1"/>
      <c r="D53" s="47">
        <v>89708</v>
      </c>
      <c r="E53" s="45"/>
      <c r="F53" s="44">
        <v>197385</v>
      </c>
      <c r="G53" s="43"/>
      <c r="H53" s="41">
        <v>47020</v>
      </c>
      <c r="I53" s="39"/>
      <c r="J53" s="58">
        <v>29259</v>
      </c>
      <c r="K53" s="57"/>
      <c r="L53" s="79">
        <v>163512</v>
      </c>
      <c r="M53" s="78"/>
      <c r="N53" s="11">
        <f t="shared" ref="N53:N60" si="3">SUM(D53:M53)</f>
        <v>526884</v>
      </c>
      <c r="O53" s="11"/>
    </row>
    <row r="54" spans="1:15" x14ac:dyDescent="0.25">
      <c r="A54" t="s">
        <v>6</v>
      </c>
      <c r="B54" s="1"/>
      <c r="C54" s="1"/>
      <c r="D54" s="47"/>
      <c r="E54" s="45"/>
      <c r="F54" s="44">
        <v>34852</v>
      </c>
      <c r="G54" s="43"/>
      <c r="H54" s="40">
        <v>8003</v>
      </c>
      <c r="I54" s="39"/>
      <c r="J54" s="58">
        <v>1160</v>
      </c>
      <c r="K54" s="57"/>
      <c r="L54" s="79">
        <v>8603</v>
      </c>
      <c r="M54" s="78"/>
      <c r="N54" s="11">
        <f t="shared" si="3"/>
        <v>52618</v>
      </c>
      <c r="O54" s="11"/>
    </row>
    <row r="55" spans="1:15" x14ac:dyDescent="0.25">
      <c r="A55" s="77" t="s">
        <v>96</v>
      </c>
      <c r="B55" s="1"/>
      <c r="C55" s="1"/>
      <c r="D55" s="47">
        <v>7291</v>
      </c>
      <c r="E55" s="45"/>
      <c r="F55" s="44">
        <v>25953</v>
      </c>
      <c r="G55" s="43"/>
      <c r="H55" s="40">
        <v>4500</v>
      </c>
      <c r="I55" s="39"/>
      <c r="J55" s="58">
        <v>2450</v>
      </c>
      <c r="K55" s="57"/>
      <c r="L55" s="79">
        <v>6548</v>
      </c>
      <c r="M55" s="78"/>
      <c r="N55" s="11">
        <f t="shared" si="3"/>
        <v>46742</v>
      </c>
      <c r="O55" s="11"/>
    </row>
    <row r="56" spans="1:15" x14ac:dyDescent="0.25">
      <c r="A56" s="77" t="s">
        <v>97</v>
      </c>
      <c r="B56" s="1"/>
      <c r="C56" s="1"/>
      <c r="D56" s="48"/>
      <c r="E56" s="45"/>
      <c r="F56" s="44">
        <v>3460</v>
      </c>
      <c r="G56" s="43"/>
      <c r="H56" s="42"/>
      <c r="I56" s="39"/>
      <c r="J56" s="58">
        <v>0</v>
      </c>
      <c r="K56" s="57"/>
      <c r="L56" s="79"/>
      <c r="M56" s="78"/>
      <c r="N56" s="11">
        <f t="shared" si="3"/>
        <v>3460</v>
      </c>
      <c r="O56" s="11"/>
    </row>
    <row r="57" spans="1:15" x14ac:dyDescent="0.25">
      <c r="A57" t="s">
        <v>98</v>
      </c>
      <c r="B57" s="1"/>
      <c r="C57" s="1"/>
      <c r="D57" s="46"/>
      <c r="E57" s="45"/>
      <c r="F57" s="44">
        <v>0</v>
      </c>
      <c r="G57" s="43"/>
      <c r="H57" s="40"/>
      <c r="I57" s="39"/>
      <c r="J57" s="58">
        <v>0</v>
      </c>
      <c r="K57" s="57"/>
      <c r="L57" s="79"/>
      <c r="M57" s="78"/>
      <c r="N57" s="11">
        <f t="shared" si="3"/>
        <v>0</v>
      </c>
      <c r="O57" s="11"/>
    </row>
    <row r="58" spans="1:15" x14ac:dyDescent="0.25">
      <c r="A58" t="s">
        <v>10</v>
      </c>
      <c r="B58" s="1"/>
      <c r="C58" s="1"/>
      <c r="D58" s="46">
        <v>72464</v>
      </c>
      <c r="E58" s="45"/>
      <c r="F58" s="44">
        <v>82053</v>
      </c>
      <c r="G58" s="43"/>
      <c r="H58" s="41">
        <v>40709</v>
      </c>
      <c r="I58" s="39"/>
      <c r="J58" s="58">
        <v>41283</v>
      </c>
      <c r="K58" s="57"/>
      <c r="L58" s="79">
        <v>76170</v>
      </c>
      <c r="M58" s="78"/>
      <c r="N58" s="11">
        <f t="shared" si="3"/>
        <v>312679</v>
      </c>
      <c r="O58" s="11"/>
    </row>
    <row r="59" spans="1:15" x14ac:dyDescent="0.25">
      <c r="A59" t="s">
        <v>11</v>
      </c>
      <c r="B59" s="1"/>
      <c r="C59" s="1"/>
      <c r="D59" s="47">
        <v>19383</v>
      </c>
      <c r="E59" s="45"/>
      <c r="F59" s="44">
        <v>10498</v>
      </c>
      <c r="G59" s="43"/>
      <c r="H59" s="42">
        <v>7665</v>
      </c>
      <c r="I59" s="39"/>
      <c r="J59" s="58">
        <v>24749</v>
      </c>
      <c r="K59" s="57"/>
      <c r="L59" s="79">
        <v>1200</v>
      </c>
      <c r="M59" s="78"/>
      <c r="N59" s="11">
        <f t="shared" si="3"/>
        <v>63495</v>
      </c>
      <c r="O59" s="11"/>
    </row>
    <row r="60" spans="1:15" x14ac:dyDescent="0.25">
      <c r="A60" t="s">
        <v>12</v>
      </c>
      <c r="B60" s="1"/>
      <c r="C60" s="1"/>
      <c r="D60" s="46">
        <v>5556</v>
      </c>
      <c r="E60" s="45"/>
      <c r="F60" s="44">
        <v>3673</v>
      </c>
      <c r="G60" s="43"/>
      <c r="H60" s="40"/>
      <c r="I60" s="39"/>
      <c r="J60" s="58">
        <v>0</v>
      </c>
      <c r="K60" s="57"/>
      <c r="L60" s="79"/>
      <c r="M60" s="78"/>
      <c r="N60" s="11">
        <f t="shared" si="3"/>
        <v>9229</v>
      </c>
      <c r="O60" s="11"/>
    </row>
    <row r="61" spans="1:15" x14ac:dyDescent="0.25">
      <c r="B61" s="1"/>
      <c r="C61" s="1"/>
      <c r="D61" s="46"/>
      <c r="E61" s="45"/>
      <c r="F61" s="43"/>
      <c r="G61" s="43"/>
      <c r="H61" s="39"/>
      <c r="I61" s="39"/>
      <c r="J61" s="57"/>
      <c r="K61" s="57"/>
      <c r="L61" s="78"/>
      <c r="M61" s="78"/>
      <c r="N61" s="10"/>
      <c r="O61" s="11"/>
    </row>
    <row r="62" spans="1:15" x14ac:dyDescent="0.25">
      <c r="A62" s="76" t="s">
        <v>13</v>
      </c>
      <c r="B62" s="1"/>
      <c r="C62" s="1"/>
      <c r="D62" s="46"/>
      <c r="E62" s="46">
        <f>SUM(D53:D60)</f>
        <v>194402</v>
      </c>
      <c r="F62" s="43"/>
      <c r="G62" s="43">
        <f>SUM(F53:F60)</f>
        <v>357874</v>
      </c>
      <c r="H62" s="39"/>
      <c r="I62" s="39">
        <f>SUM(H53:H60)</f>
        <v>107897</v>
      </c>
      <c r="J62" s="57"/>
      <c r="K62" s="57">
        <f>SUM(J53:J60)</f>
        <v>98901</v>
      </c>
      <c r="L62" s="78"/>
      <c r="M62" s="78">
        <f>SUM(L53:L60)</f>
        <v>256033</v>
      </c>
      <c r="N62" s="10"/>
      <c r="O62" s="11">
        <f>SUM(N53:N61)</f>
        <v>1015107</v>
      </c>
    </row>
    <row r="63" spans="1:15" x14ac:dyDescent="0.25">
      <c r="B63" s="1"/>
      <c r="C63" s="1"/>
      <c r="D63" s="46"/>
      <c r="E63" s="45"/>
      <c r="F63" s="43"/>
      <c r="G63" s="43"/>
      <c r="H63" s="39"/>
      <c r="I63" s="39"/>
      <c r="J63" s="57"/>
      <c r="K63" s="57"/>
      <c r="L63" s="78"/>
      <c r="M63" s="78"/>
      <c r="N63" s="10"/>
      <c r="O63" s="11"/>
    </row>
    <row r="64" spans="1:15" x14ac:dyDescent="0.25">
      <c r="A64" s="76" t="s">
        <v>14</v>
      </c>
      <c r="B64" s="1"/>
      <c r="C64" s="1"/>
      <c r="D64" s="46"/>
      <c r="E64" s="46">
        <f>E44+E51-E62</f>
        <v>59510</v>
      </c>
      <c r="F64" s="43"/>
      <c r="G64" s="43">
        <f>G44+G51-G62</f>
        <v>145776</v>
      </c>
      <c r="H64" s="39"/>
      <c r="I64" s="39">
        <f>I44+I51-I62</f>
        <v>291</v>
      </c>
      <c r="J64" s="57"/>
      <c r="K64" s="57">
        <f>K44+K51-K62</f>
        <v>97132</v>
      </c>
      <c r="L64" s="78"/>
      <c r="M64" s="78">
        <f>M44+M51-M62</f>
        <v>129993</v>
      </c>
      <c r="N64" s="10"/>
      <c r="O64" s="80">
        <f>O44+O51-O62</f>
        <v>432702</v>
      </c>
    </row>
    <row r="66" spans="1:15" x14ac:dyDescent="0.25">
      <c r="A66" s="91" t="s">
        <v>70</v>
      </c>
      <c r="D66" s="92"/>
      <c r="E66" s="92"/>
      <c r="F66" s="93"/>
      <c r="G66" s="93"/>
      <c r="H66" s="94"/>
      <c r="I66" s="94"/>
      <c r="J66" s="95"/>
      <c r="K66" s="95"/>
      <c r="L66" s="96"/>
      <c r="M66" s="96"/>
      <c r="N66" s="97"/>
      <c r="O66" s="97"/>
    </row>
    <row r="67" spans="1:15" x14ac:dyDescent="0.25">
      <c r="A67" s="76" t="s">
        <v>0</v>
      </c>
      <c r="D67" s="92"/>
      <c r="E67" s="65">
        <f>E2</f>
        <v>41685</v>
      </c>
      <c r="F67" s="98">
        <f t="shared" ref="F67:O67" si="4">F2</f>
        <v>0</v>
      </c>
      <c r="G67" s="98">
        <f t="shared" si="4"/>
        <v>110778</v>
      </c>
      <c r="H67" s="99">
        <f t="shared" si="4"/>
        <v>0</v>
      </c>
      <c r="I67" s="99">
        <f t="shared" si="4"/>
        <v>-24833</v>
      </c>
      <c r="J67" s="100">
        <f t="shared" si="4"/>
        <v>0</v>
      </c>
      <c r="K67" s="100">
        <f t="shared" si="4"/>
        <v>45772</v>
      </c>
      <c r="L67" s="101">
        <f t="shared" si="4"/>
        <v>0</v>
      </c>
      <c r="M67" s="101">
        <f t="shared" si="4"/>
        <v>-34237</v>
      </c>
      <c r="N67" s="102">
        <f t="shared" si="4"/>
        <v>0</v>
      </c>
      <c r="O67" s="102">
        <f t="shared" si="4"/>
        <v>139165</v>
      </c>
    </row>
    <row r="68" spans="1:15" x14ac:dyDescent="0.25">
      <c r="D68" s="92"/>
      <c r="E68" s="92"/>
      <c r="F68" s="93"/>
      <c r="G68" s="93"/>
      <c r="H68" s="94"/>
      <c r="I68" s="94"/>
      <c r="J68" s="95"/>
      <c r="K68" s="95"/>
      <c r="L68" s="96"/>
      <c r="M68" s="96"/>
      <c r="N68" s="97"/>
      <c r="O68" s="97"/>
    </row>
    <row r="69" spans="1:15" x14ac:dyDescent="0.25">
      <c r="A69" t="s">
        <v>1</v>
      </c>
      <c r="D69" s="65">
        <f>D4+D25+D46</f>
        <v>424354</v>
      </c>
      <c r="E69" s="65">
        <f t="shared" ref="E69:N69" si="5">E4+E25+E46</f>
        <v>0</v>
      </c>
      <c r="F69" s="98">
        <f t="shared" si="5"/>
        <v>408385</v>
      </c>
      <c r="G69" s="98">
        <f t="shared" si="5"/>
        <v>0</v>
      </c>
      <c r="H69" s="99">
        <f t="shared" si="5"/>
        <v>293116</v>
      </c>
      <c r="I69" s="99">
        <f t="shared" si="5"/>
        <v>0</v>
      </c>
      <c r="J69" s="100">
        <f t="shared" si="5"/>
        <v>265180</v>
      </c>
      <c r="K69" s="100">
        <f t="shared" si="5"/>
        <v>0</v>
      </c>
      <c r="L69" s="101">
        <f t="shared" si="5"/>
        <v>598711</v>
      </c>
      <c r="M69" s="101">
        <f t="shared" si="5"/>
        <v>0</v>
      </c>
      <c r="N69" s="102">
        <f t="shared" si="5"/>
        <v>1989746</v>
      </c>
      <c r="O69" s="97"/>
    </row>
    <row r="70" spans="1:15" x14ac:dyDescent="0.25">
      <c r="A70" t="s">
        <v>95</v>
      </c>
      <c r="D70" s="65">
        <v>0</v>
      </c>
      <c r="E70" s="65">
        <f t="shared" ref="E70:N70" si="6">E47</f>
        <v>0</v>
      </c>
      <c r="F70" s="98">
        <f t="shared" si="6"/>
        <v>36670</v>
      </c>
      <c r="G70" s="98">
        <f t="shared" si="6"/>
        <v>0</v>
      </c>
      <c r="H70" s="99">
        <f t="shared" si="6"/>
        <v>0</v>
      </c>
      <c r="I70" s="99">
        <f t="shared" si="6"/>
        <v>0</v>
      </c>
      <c r="J70" s="100">
        <f t="shared" si="6"/>
        <v>0</v>
      </c>
      <c r="K70" s="100">
        <f t="shared" si="6"/>
        <v>0</v>
      </c>
      <c r="L70" s="101">
        <f t="shared" si="6"/>
        <v>0</v>
      </c>
      <c r="M70" s="101">
        <f t="shared" si="6"/>
        <v>0</v>
      </c>
      <c r="N70" s="102">
        <f t="shared" si="6"/>
        <v>36670</v>
      </c>
      <c r="O70" s="97"/>
    </row>
    <row r="71" spans="1:15" x14ac:dyDescent="0.25">
      <c r="A71" t="s">
        <v>2</v>
      </c>
      <c r="D71" s="65">
        <f>D5+D26+D48</f>
        <v>141800</v>
      </c>
      <c r="E71" s="65">
        <f t="shared" ref="E71:N71" si="7">E5+E26+E48</f>
        <v>0</v>
      </c>
      <c r="F71" s="98">
        <f t="shared" si="7"/>
        <v>213869</v>
      </c>
      <c r="G71" s="98">
        <f t="shared" si="7"/>
        <v>0</v>
      </c>
      <c r="H71" s="99">
        <f t="shared" si="7"/>
        <v>156359</v>
      </c>
      <c r="I71" s="99">
        <f t="shared" si="7"/>
        <v>0</v>
      </c>
      <c r="J71" s="100">
        <f t="shared" si="7"/>
        <v>22701</v>
      </c>
      <c r="K71" s="100">
        <f t="shared" si="7"/>
        <v>0</v>
      </c>
      <c r="L71" s="101">
        <f t="shared" si="7"/>
        <v>320252</v>
      </c>
      <c r="M71" s="101">
        <f t="shared" si="7"/>
        <v>0</v>
      </c>
      <c r="N71" s="102">
        <f t="shared" si="7"/>
        <v>854981</v>
      </c>
      <c r="O71" s="97"/>
    </row>
    <row r="72" spans="1:15" x14ac:dyDescent="0.25">
      <c r="A72" t="s">
        <v>3</v>
      </c>
      <c r="D72" s="65">
        <f>D6+D27+D49</f>
        <v>21775</v>
      </c>
      <c r="E72" s="65">
        <f t="shared" ref="E72:N72" si="8">E6+E27+E49</f>
        <v>0</v>
      </c>
      <c r="F72" s="98">
        <f t="shared" si="8"/>
        <v>186425</v>
      </c>
      <c r="G72" s="98">
        <f t="shared" si="8"/>
        <v>0</v>
      </c>
      <c r="H72" s="99">
        <f t="shared" si="8"/>
        <v>0</v>
      </c>
      <c r="I72" s="99">
        <f t="shared" si="8"/>
        <v>0</v>
      </c>
      <c r="J72" s="100">
        <f t="shared" si="8"/>
        <v>37478</v>
      </c>
      <c r="K72" s="100">
        <f t="shared" si="8"/>
        <v>0</v>
      </c>
      <c r="L72" s="101">
        <f t="shared" si="8"/>
        <v>0</v>
      </c>
      <c r="M72" s="101">
        <f t="shared" si="8"/>
        <v>0</v>
      </c>
      <c r="N72" s="102">
        <f t="shared" si="8"/>
        <v>245678</v>
      </c>
      <c r="O72" s="97"/>
    </row>
    <row r="73" spans="1:15" x14ac:dyDescent="0.25">
      <c r="D73" s="92"/>
      <c r="E73" s="92"/>
      <c r="F73" s="93"/>
      <c r="G73" s="93"/>
      <c r="H73" s="94"/>
      <c r="I73" s="94"/>
      <c r="J73" s="95"/>
      <c r="K73" s="95"/>
      <c r="L73" s="96"/>
      <c r="M73" s="96"/>
      <c r="N73" s="97"/>
      <c r="O73" s="97"/>
    </row>
    <row r="74" spans="1:15" x14ac:dyDescent="0.25">
      <c r="A74" s="76" t="s">
        <v>4</v>
      </c>
      <c r="D74" s="92"/>
      <c r="E74" s="65">
        <f>E8+E29+E51</f>
        <v>587929</v>
      </c>
      <c r="F74" s="98">
        <f t="shared" ref="F74:O74" si="9">F8+F29+F51</f>
        <v>0</v>
      </c>
      <c r="G74" s="98">
        <f t="shared" si="9"/>
        <v>845349</v>
      </c>
      <c r="H74" s="99">
        <f t="shared" si="9"/>
        <v>0</v>
      </c>
      <c r="I74" s="99">
        <f t="shared" si="9"/>
        <v>449475</v>
      </c>
      <c r="J74" s="100">
        <f t="shared" si="9"/>
        <v>0</v>
      </c>
      <c r="K74" s="100">
        <f t="shared" si="9"/>
        <v>325359</v>
      </c>
      <c r="L74" s="101">
        <f t="shared" si="9"/>
        <v>0</v>
      </c>
      <c r="M74" s="101">
        <f t="shared" si="9"/>
        <v>918963</v>
      </c>
      <c r="N74" s="102">
        <f t="shared" si="9"/>
        <v>0</v>
      </c>
      <c r="O74" s="102">
        <f t="shared" si="9"/>
        <v>3127075</v>
      </c>
    </row>
    <row r="75" spans="1:15" x14ac:dyDescent="0.25">
      <c r="D75" s="92"/>
      <c r="E75" s="92"/>
      <c r="F75" s="93"/>
      <c r="G75" s="93"/>
      <c r="H75" s="94"/>
      <c r="I75" s="94"/>
      <c r="J75" s="95"/>
      <c r="K75" s="95"/>
      <c r="L75" s="96"/>
      <c r="M75" s="96"/>
      <c r="N75" s="97"/>
      <c r="O75" s="97"/>
    </row>
    <row r="76" spans="1:15" x14ac:dyDescent="0.25">
      <c r="A76" t="s">
        <v>5</v>
      </c>
      <c r="D76" s="65">
        <f t="shared" ref="D76:D83" si="10">D10+D31+D53</f>
        <v>207533</v>
      </c>
      <c r="E76" s="65">
        <f t="shared" ref="E76:N76" si="11">E10+E31+E53</f>
        <v>0</v>
      </c>
      <c r="F76" s="98">
        <f t="shared" si="11"/>
        <v>483365</v>
      </c>
      <c r="G76" s="98">
        <f t="shared" si="11"/>
        <v>0</v>
      </c>
      <c r="H76" s="99">
        <f t="shared" si="11"/>
        <v>141060</v>
      </c>
      <c r="I76" s="99">
        <f t="shared" si="11"/>
        <v>0</v>
      </c>
      <c r="J76" s="100">
        <f t="shared" si="11"/>
        <v>73522</v>
      </c>
      <c r="K76" s="100">
        <f t="shared" si="11"/>
        <v>0</v>
      </c>
      <c r="L76" s="101">
        <f t="shared" si="11"/>
        <v>382064</v>
      </c>
      <c r="M76" s="101">
        <f t="shared" si="11"/>
        <v>0</v>
      </c>
      <c r="N76" s="102">
        <f t="shared" si="11"/>
        <v>1287544</v>
      </c>
      <c r="O76" s="97"/>
    </row>
    <row r="77" spans="1:15" x14ac:dyDescent="0.25">
      <c r="A77" t="s">
        <v>6</v>
      </c>
      <c r="D77" s="65">
        <f t="shared" si="10"/>
        <v>2320</v>
      </c>
      <c r="E77" s="65">
        <f t="shared" ref="E77:N77" si="12">E11+E32+E54</f>
        <v>0</v>
      </c>
      <c r="F77" s="98">
        <f t="shared" si="12"/>
        <v>53677</v>
      </c>
      <c r="G77" s="98">
        <f t="shared" si="12"/>
        <v>0</v>
      </c>
      <c r="H77" s="99">
        <f t="shared" si="12"/>
        <v>20795</v>
      </c>
      <c r="I77" s="99">
        <f t="shared" si="12"/>
        <v>0</v>
      </c>
      <c r="J77" s="100">
        <f t="shared" si="12"/>
        <v>3480</v>
      </c>
      <c r="K77" s="100">
        <f t="shared" si="12"/>
        <v>0</v>
      </c>
      <c r="L77" s="101">
        <f t="shared" si="12"/>
        <v>23803</v>
      </c>
      <c r="M77" s="101">
        <f t="shared" si="12"/>
        <v>0</v>
      </c>
      <c r="N77" s="102">
        <f t="shared" si="12"/>
        <v>104075</v>
      </c>
      <c r="O77" s="97"/>
    </row>
    <row r="78" spans="1:15" x14ac:dyDescent="0.25">
      <c r="A78" s="77" t="s">
        <v>96</v>
      </c>
      <c r="D78" s="65">
        <f t="shared" si="10"/>
        <v>35827</v>
      </c>
      <c r="E78" s="65">
        <f t="shared" ref="E78:N78" si="13">E12+E33+E55</f>
        <v>0</v>
      </c>
      <c r="F78" s="98">
        <f t="shared" si="13"/>
        <v>63141</v>
      </c>
      <c r="G78" s="98">
        <f t="shared" si="13"/>
        <v>0</v>
      </c>
      <c r="H78" s="99">
        <f t="shared" si="13"/>
        <v>11000</v>
      </c>
      <c r="I78" s="99">
        <f t="shared" si="13"/>
        <v>0</v>
      </c>
      <c r="J78" s="100">
        <f t="shared" si="13"/>
        <v>2955</v>
      </c>
      <c r="K78" s="100">
        <f t="shared" si="13"/>
        <v>0</v>
      </c>
      <c r="L78" s="101">
        <f t="shared" si="13"/>
        <v>74783</v>
      </c>
      <c r="M78" s="101">
        <f t="shared" si="13"/>
        <v>0</v>
      </c>
      <c r="N78" s="102">
        <f t="shared" si="13"/>
        <v>187706</v>
      </c>
      <c r="O78" s="97"/>
    </row>
    <row r="79" spans="1:15" x14ac:dyDescent="0.25">
      <c r="A79" s="77" t="s">
        <v>97</v>
      </c>
      <c r="D79" s="65">
        <f t="shared" si="10"/>
        <v>0</v>
      </c>
      <c r="E79" s="65">
        <f t="shared" ref="E79:N79" si="14">E13+E34+E56</f>
        <v>0</v>
      </c>
      <c r="F79" s="98">
        <f t="shared" si="14"/>
        <v>3460</v>
      </c>
      <c r="G79" s="98">
        <f t="shared" si="14"/>
        <v>0</v>
      </c>
      <c r="H79" s="99">
        <f t="shared" si="14"/>
        <v>0</v>
      </c>
      <c r="I79" s="99">
        <f t="shared" si="14"/>
        <v>0</v>
      </c>
      <c r="J79" s="100">
        <f t="shared" si="14"/>
        <v>0</v>
      </c>
      <c r="K79" s="100">
        <f t="shared" si="14"/>
        <v>0</v>
      </c>
      <c r="L79" s="101">
        <f t="shared" si="14"/>
        <v>0</v>
      </c>
      <c r="M79" s="101">
        <f t="shared" si="14"/>
        <v>0</v>
      </c>
      <c r="N79" s="102">
        <f t="shared" si="14"/>
        <v>3460</v>
      </c>
      <c r="O79" s="97"/>
    </row>
    <row r="80" spans="1:15" x14ac:dyDescent="0.25">
      <c r="A80" t="s">
        <v>98</v>
      </c>
      <c r="D80" s="65">
        <f t="shared" si="10"/>
        <v>2051</v>
      </c>
      <c r="E80" s="65">
        <f t="shared" ref="E80:N80" si="15">E14+E35+E57</f>
        <v>0</v>
      </c>
      <c r="F80" s="98">
        <f t="shared" si="15"/>
        <v>0</v>
      </c>
      <c r="G80" s="98">
        <f t="shared" si="15"/>
        <v>0</v>
      </c>
      <c r="H80" s="99">
        <f t="shared" si="15"/>
        <v>0</v>
      </c>
      <c r="I80" s="99">
        <f t="shared" si="15"/>
        <v>0</v>
      </c>
      <c r="J80" s="100">
        <f t="shared" si="15"/>
        <v>0</v>
      </c>
      <c r="K80" s="100">
        <f t="shared" si="15"/>
        <v>0</v>
      </c>
      <c r="L80" s="101">
        <f t="shared" si="15"/>
        <v>0</v>
      </c>
      <c r="M80" s="101">
        <f t="shared" si="15"/>
        <v>0</v>
      </c>
      <c r="N80" s="102">
        <f t="shared" si="15"/>
        <v>2051</v>
      </c>
      <c r="O80" s="97"/>
    </row>
    <row r="81" spans="1:42" x14ac:dyDescent="0.25">
      <c r="A81" t="s">
        <v>10</v>
      </c>
      <c r="D81" s="65">
        <f t="shared" si="10"/>
        <v>232455</v>
      </c>
      <c r="E81" s="65">
        <f t="shared" ref="E81:N81" si="16">E15+E36+E58</f>
        <v>0</v>
      </c>
      <c r="F81" s="98">
        <f t="shared" si="16"/>
        <v>145619</v>
      </c>
      <c r="G81" s="98">
        <f t="shared" si="16"/>
        <v>0</v>
      </c>
      <c r="H81" s="99">
        <f t="shared" si="16"/>
        <v>184737</v>
      </c>
      <c r="I81" s="99">
        <f t="shared" si="16"/>
        <v>0</v>
      </c>
      <c r="J81" s="100">
        <f t="shared" si="16"/>
        <v>124422</v>
      </c>
      <c r="K81" s="100">
        <f t="shared" si="16"/>
        <v>0</v>
      </c>
      <c r="L81" s="101">
        <f t="shared" si="16"/>
        <v>191137</v>
      </c>
      <c r="M81" s="101">
        <f t="shared" si="16"/>
        <v>0</v>
      </c>
      <c r="N81" s="102">
        <f t="shared" si="16"/>
        <v>878370</v>
      </c>
      <c r="O81" s="97"/>
    </row>
    <row r="82" spans="1:42" x14ac:dyDescent="0.25">
      <c r="A82" t="s">
        <v>11</v>
      </c>
      <c r="D82" s="65">
        <f t="shared" si="10"/>
        <v>75529</v>
      </c>
      <c r="E82" s="65">
        <f t="shared" ref="E82:N82" si="17">E16+E37+E59</f>
        <v>0</v>
      </c>
      <c r="F82" s="98">
        <f t="shared" si="17"/>
        <v>29763</v>
      </c>
      <c r="G82" s="98">
        <f t="shared" si="17"/>
        <v>0</v>
      </c>
      <c r="H82" s="99">
        <f t="shared" si="17"/>
        <v>38349</v>
      </c>
      <c r="I82" s="99">
        <f t="shared" si="17"/>
        <v>0</v>
      </c>
      <c r="J82" s="100">
        <f t="shared" si="17"/>
        <v>69620</v>
      </c>
      <c r="K82" s="100">
        <f t="shared" si="17"/>
        <v>0</v>
      </c>
      <c r="L82" s="101">
        <f t="shared" si="17"/>
        <v>2946</v>
      </c>
      <c r="M82" s="101">
        <f t="shared" si="17"/>
        <v>0</v>
      </c>
      <c r="N82" s="102">
        <f t="shared" si="17"/>
        <v>216207</v>
      </c>
      <c r="O82" s="97"/>
    </row>
    <row r="83" spans="1:42" x14ac:dyDescent="0.25">
      <c r="A83" t="s">
        <v>12</v>
      </c>
      <c r="D83" s="65">
        <f t="shared" si="10"/>
        <v>14389</v>
      </c>
      <c r="E83" s="65">
        <f t="shared" ref="E83:N83" si="18">E17+E38+E60</f>
        <v>0</v>
      </c>
      <c r="F83" s="98">
        <f t="shared" si="18"/>
        <v>31326</v>
      </c>
      <c r="G83" s="98">
        <f t="shared" si="18"/>
        <v>0</v>
      </c>
      <c r="H83" s="99">
        <f t="shared" si="18"/>
        <v>28410</v>
      </c>
      <c r="I83" s="99">
        <f t="shared" si="18"/>
        <v>0</v>
      </c>
      <c r="J83" s="100">
        <f t="shared" si="18"/>
        <v>0</v>
      </c>
      <c r="K83" s="100">
        <f t="shared" si="18"/>
        <v>0</v>
      </c>
      <c r="L83" s="101">
        <v>0</v>
      </c>
      <c r="M83" s="101">
        <f t="shared" si="18"/>
        <v>0</v>
      </c>
      <c r="N83" s="102">
        <f t="shared" si="18"/>
        <v>74125</v>
      </c>
      <c r="O83" s="97"/>
    </row>
    <row r="84" spans="1:42" x14ac:dyDescent="0.25">
      <c r="D84" s="92"/>
      <c r="E84" s="92"/>
      <c r="F84" s="93"/>
      <c r="G84" s="93"/>
      <c r="H84" s="94"/>
      <c r="I84" s="94"/>
      <c r="J84" s="95"/>
      <c r="K84" s="95"/>
      <c r="L84" s="96"/>
      <c r="M84" s="96"/>
      <c r="N84" s="97"/>
      <c r="O84" s="97"/>
    </row>
    <row r="85" spans="1:42" x14ac:dyDescent="0.25">
      <c r="A85" s="76" t="s">
        <v>13</v>
      </c>
      <c r="D85" s="92"/>
      <c r="E85" s="65">
        <f>E19+E40+E62</f>
        <v>570104</v>
      </c>
      <c r="F85" s="98">
        <f t="shared" ref="F85:O85" si="19">F19+F40+F62</f>
        <v>0</v>
      </c>
      <c r="G85" s="98">
        <f t="shared" si="19"/>
        <v>810351</v>
      </c>
      <c r="H85" s="99">
        <f t="shared" si="19"/>
        <v>0</v>
      </c>
      <c r="I85" s="99">
        <f t="shared" si="19"/>
        <v>424351</v>
      </c>
      <c r="J85" s="100">
        <f t="shared" si="19"/>
        <v>0</v>
      </c>
      <c r="K85" s="100">
        <f t="shared" si="19"/>
        <v>273999</v>
      </c>
      <c r="L85" s="101">
        <f t="shared" si="19"/>
        <v>0</v>
      </c>
      <c r="M85" s="101">
        <f t="shared" si="19"/>
        <v>754733</v>
      </c>
      <c r="N85" s="102">
        <f t="shared" si="19"/>
        <v>0</v>
      </c>
      <c r="O85" s="102">
        <f t="shared" si="19"/>
        <v>2833538</v>
      </c>
    </row>
    <row r="86" spans="1:42" x14ac:dyDescent="0.25">
      <c r="D86" s="92"/>
      <c r="E86" s="92"/>
      <c r="F86" s="93"/>
      <c r="G86" s="93"/>
      <c r="H86" s="94"/>
      <c r="I86" s="94"/>
      <c r="J86" s="95"/>
      <c r="K86" s="95"/>
      <c r="L86" s="96"/>
      <c r="M86" s="96"/>
      <c r="N86" s="97"/>
      <c r="O86" s="97"/>
    </row>
    <row r="87" spans="1:42" x14ac:dyDescent="0.25">
      <c r="A87" s="76" t="s">
        <v>14</v>
      </c>
      <c r="D87" s="92"/>
      <c r="E87" s="65">
        <f>(E67+E74)-E85</f>
        <v>59510</v>
      </c>
      <c r="F87" s="98">
        <f t="shared" ref="F87:O87" si="20">(F67+F74)-F85</f>
        <v>0</v>
      </c>
      <c r="G87" s="98">
        <f t="shared" si="20"/>
        <v>145776</v>
      </c>
      <c r="H87" s="99">
        <f t="shared" si="20"/>
        <v>0</v>
      </c>
      <c r="I87" s="99">
        <f t="shared" si="20"/>
        <v>291</v>
      </c>
      <c r="J87" s="100">
        <f t="shared" si="20"/>
        <v>0</v>
      </c>
      <c r="K87" s="100">
        <f t="shared" si="20"/>
        <v>97132</v>
      </c>
      <c r="L87" s="101">
        <f t="shared" si="20"/>
        <v>0</v>
      </c>
      <c r="M87" s="101">
        <f t="shared" si="20"/>
        <v>129993</v>
      </c>
      <c r="N87" s="102">
        <f t="shared" si="20"/>
        <v>0</v>
      </c>
      <c r="O87" s="102">
        <f t="shared" si="20"/>
        <v>432702</v>
      </c>
    </row>
    <row r="88" spans="1:42" x14ac:dyDescent="0.25">
      <c r="Q88" s="129" t="s">
        <v>127</v>
      </c>
      <c r="R88" s="147" t="s">
        <v>15</v>
      </c>
      <c r="S88" s="147"/>
      <c r="T88" s="147"/>
      <c r="U88" s="147"/>
      <c r="V88" s="147"/>
      <c r="W88" s="148" t="s">
        <v>16</v>
      </c>
      <c r="X88" s="148"/>
      <c r="Y88" s="148"/>
      <c r="Z88" s="148"/>
      <c r="AA88" s="148"/>
      <c r="AB88" s="149" t="s">
        <v>81</v>
      </c>
      <c r="AC88" s="149"/>
      <c r="AD88" s="149"/>
      <c r="AE88" s="149"/>
      <c r="AF88" s="149"/>
      <c r="AG88" s="150" t="s">
        <v>82</v>
      </c>
      <c r="AH88" s="150"/>
      <c r="AI88" s="150"/>
      <c r="AJ88" s="150"/>
      <c r="AK88" s="150"/>
      <c r="AL88" s="147" t="s">
        <v>83</v>
      </c>
      <c r="AM88" s="147"/>
      <c r="AN88" s="147"/>
      <c r="AO88" s="147"/>
      <c r="AP88" s="147"/>
    </row>
    <row r="89" spans="1:42" ht="45" x14ac:dyDescent="0.25">
      <c r="A89" s="91" t="s">
        <v>111</v>
      </c>
      <c r="C89" t="s">
        <v>112</v>
      </c>
      <c r="D89" t="s">
        <v>15</v>
      </c>
      <c r="F89" t="s">
        <v>16</v>
      </c>
      <c r="H89" t="s">
        <v>81</v>
      </c>
      <c r="J89" t="s">
        <v>82</v>
      </c>
      <c r="L89" t="s">
        <v>83</v>
      </c>
      <c r="N89" t="s">
        <v>51</v>
      </c>
      <c r="R89" t="s">
        <v>122</v>
      </c>
      <c r="S89" t="s">
        <v>123</v>
      </c>
      <c r="T89" s="117" t="s">
        <v>124</v>
      </c>
      <c r="U89" s="117" t="s">
        <v>125</v>
      </c>
      <c r="V89" s="117" t="s">
        <v>121</v>
      </c>
      <c r="W89" t="s">
        <v>122</v>
      </c>
      <c r="X89" t="s">
        <v>123</v>
      </c>
      <c r="Y89" s="117" t="s">
        <v>124</v>
      </c>
      <c r="Z89" s="117" t="s">
        <v>125</v>
      </c>
      <c r="AA89" s="117" t="s">
        <v>121</v>
      </c>
      <c r="AB89" t="s">
        <v>122</v>
      </c>
      <c r="AC89" t="s">
        <v>123</v>
      </c>
      <c r="AD89" s="117" t="s">
        <v>124</v>
      </c>
      <c r="AE89" s="117" t="s">
        <v>125</v>
      </c>
      <c r="AF89" s="117" t="s">
        <v>121</v>
      </c>
      <c r="AG89" t="s">
        <v>122</v>
      </c>
      <c r="AH89" t="s">
        <v>123</v>
      </c>
      <c r="AI89" s="117" t="s">
        <v>124</v>
      </c>
      <c r="AJ89" s="117" t="s">
        <v>125</v>
      </c>
      <c r="AK89" s="117" t="s">
        <v>121</v>
      </c>
      <c r="AL89" t="s">
        <v>122</v>
      </c>
      <c r="AM89" t="s">
        <v>123</v>
      </c>
      <c r="AN89" s="117" t="s">
        <v>124</v>
      </c>
      <c r="AO89" s="117" t="s">
        <v>125</v>
      </c>
      <c r="AP89" s="117" t="s">
        <v>121</v>
      </c>
    </row>
    <row r="90" spans="1:42" x14ac:dyDescent="0.25">
      <c r="A90" s="76" t="s">
        <v>0</v>
      </c>
      <c r="D90" s="135"/>
      <c r="E90" s="136">
        <v>59586</v>
      </c>
      <c r="F90" s="93"/>
      <c r="G90" s="93">
        <v>145776</v>
      </c>
      <c r="H90" s="113"/>
      <c r="I90" s="113">
        <v>291</v>
      </c>
      <c r="J90" s="57"/>
      <c r="K90" s="57">
        <v>97132</v>
      </c>
      <c r="L90" s="96"/>
      <c r="M90" s="96">
        <v>129993</v>
      </c>
      <c r="N90" s="97"/>
      <c r="O90" s="97">
        <f>SUM(D90:M90)</f>
        <v>432778</v>
      </c>
      <c r="Q90" s="130" t="s">
        <v>0</v>
      </c>
      <c r="R90" s="45"/>
      <c r="S90" s="46">
        <v>59510</v>
      </c>
      <c r="T90" s="46"/>
      <c r="U90" s="46"/>
      <c r="V90" s="46"/>
      <c r="W90" s="114"/>
      <c r="X90" s="114">
        <v>145776</v>
      </c>
      <c r="Y90" s="114"/>
      <c r="Z90" s="114"/>
      <c r="AA90" s="118"/>
      <c r="AB90" s="115"/>
      <c r="AC90" s="115">
        <v>291</v>
      </c>
      <c r="AD90" s="115"/>
      <c r="AE90" s="115"/>
      <c r="AF90" s="120"/>
      <c r="AG90" s="116"/>
      <c r="AH90" s="116">
        <v>97132</v>
      </c>
      <c r="AI90" s="116"/>
      <c r="AJ90" s="116"/>
      <c r="AK90" s="122"/>
      <c r="AL90" s="125"/>
      <c r="AM90" s="125">
        <v>129993</v>
      </c>
      <c r="AN90" s="125"/>
      <c r="AO90" s="125"/>
      <c r="AP90" s="126"/>
    </row>
    <row r="91" spans="1:42" x14ac:dyDescent="0.25">
      <c r="D91" s="135"/>
      <c r="E91" s="135"/>
      <c r="F91" s="93"/>
      <c r="G91" s="93"/>
      <c r="H91" s="113"/>
      <c r="I91" s="113"/>
      <c r="J91" s="57"/>
      <c r="K91" s="57"/>
      <c r="L91" s="96"/>
      <c r="M91" s="96"/>
      <c r="N91" s="97"/>
      <c r="O91" s="97"/>
      <c r="Q91" s="129" t="s">
        <v>126</v>
      </c>
      <c r="R91" s="45"/>
      <c r="S91" s="45"/>
      <c r="T91" s="45"/>
      <c r="U91" s="45"/>
      <c r="V91" s="45">
        <v>38</v>
      </c>
      <c r="W91" s="114"/>
      <c r="X91" s="114"/>
      <c r="Y91" s="114"/>
      <c r="Z91" s="114"/>
      <c r="AA91" s="119">
        <v>38</v>
      </c>
      <c r="AB91" s="115"/>
      <c r="AC91" s="115"/>
      <c r="AD91" s="115"/>
      <c r="AE91" s="115"/>
      <c r="AF91" s="121">
        <v>38</v>
      </c>
      <c r="AG91" s="116"/>
      <c r="AH91" s="116"/>
      <c r="AI91" s="116"/>
      <c r="AJ91" s="116"/>
      <c r="AK91" s="123">
        <v>38</v>
      </c>
      <c r="AL91" s="125"/>
      <c r="AM91" s="125"/>
      <c r="AN91" s="125"/>
      <c r="AO91" s="125">
        <v>38</v>
      </c>
      <c r="AP91" s="127"/>
    </row>
    <row r="92" spans="1:42" x14ac:dyDescent="0.25">
      <c r="A92" t="s">
        <v>1</v>
      </c>
      <c r="D92" s="137">
        <v>186478</v>
      </c>
      <c r="E92" s="135"/>
      <c r="F92" s="93">
        <v>164961</v>
      </c>
      <c r="G92" s="93"/>
      <c r="H92" s="113">
        <v>130294</v>
      </c>
      <c r="I92" s="113"/>
      <c r="J92" s="58">
        <v>117229</v>
      </c>
      <c r="K92" s="57"/>
      <c r="L92" s="96">
        <v>256117</v>
      </c>
      <c r="M92" s="96"/>
      <c r="N92" s="97">
        <f t="shared" ref="N92:N106" si="21">SUM(D92:M92)</f>
        <v>855079</v>
      </c>
      <c r="O92" s="97"/>
      <c r="Q92" s="129" t="s">
        <v>113</v>
      </c>
      <c r="R92" s="47">
        <v>186478</v>
      </c>
      <c r="S92" s="45"/>
      <c r="T92" s="45">
        <f>D92</f>
        <v>186478</v>
      </c>
      <c r="U92" s="45"/>
      <c r="V92" s="45">
        <f>T92/(R92+S92)*100</f>
        <v>100</v>
      </c>
      <c r="W92" s="114">
        <v>164961</v>
      </c>
      <c r="X92" s="114"/>
      <c r="Y92" s="114">
        <f>F92</f>
        <v>164961</v>
      </c>
      <c r="Z92" s="114"/>
      <c r="AA92" s="119">
        <f>Y92/(W92+X92)*100</f>
        <v>100</v>
      </c>
      <c r="AB92" s="115">
        <v>130294</v>
      </c>
      <c r="AC92" s="115"/>
      <c r="AD92" s="115">
        <f>H92</f>
        <v>130294</v>
      </c>
      <c r="AE92" s="115"/>
      <c r="AF92" s="121">
        <f>AD92/(AB92+AC92)*100</f>
        <v>100</v>
      </c>
      <c r="AG92" s="116">
        <v>117229</v>
      </c>
      <c r="AH92" s="116"/>
      <c r="AI92" s="122">
        <f>J92</f>
        <v>117229</v>
      </c>
      <c r="AJ92" s="116"/>
      <c r="AK92" s="123">
        <f>AI92/(AG92+AH92)*100</f>
        <v>100</v>
      </c>
      <c r="AL92" s="125">
        <v>256117</v>
      </c>
      <c r="AM92" s="125"/>
      <c r="AN92" s="125">
        <f>L92</f>
        <v>256117</v>
      </c>
      <c r="AO92" s="125"/>
      <c r="AP92" s="127">
        <f>AN92/(AL92+AM92)*100</f>
        <v>100</v>
      </c>
    </row>
    <row r="93" spans="1:42" x14ac:dyDescent="0.25">
      <c r="A93" t="s">
        <v>95</v>
      </c>
      <c r="D93" s="138"/>
      <c r="E93" s="139"/>
      <c r="F93" s="93">
        <v>36660</v>
      </c>
      <c r="G93" s="93"/>
      <c r="H93" s="113"/>
      <c r="I93" s="113"/>
      <c r="J93" s="58"/>
      <c r="K93" s="57"/>
      <c r="L93" s="96"/>
      <c r="M93" s="96"/>
      <c r="N93" s="97">
        <f t="shared" si="21"/>
        <v>36660</v>
      </c>
      <c r="O93" s="97"/>
      <c r="Q93" s="129" t="s">
        <v>114</v>
      </c>
      <c r="R93" s="47">
        <v>142886</v>
      </c>
      <c r="S93" s="45"/>
      <c r="T93" s="45"/>
      <c r="U93" s="45"/>
      <c r="V93" s="45">
        <f t="shared" ref="V93:V112" si="22">T93/(R93+S93)*100</f>
        <v>0</v>
      </c>
      <c r="W93" s="114">
        <v>126398</v>
      </c>
      <c r="X93" s="114"/>
      <c r="Y93" s="114"/>
      <c r="Z93" s="114"/>
      <c r="AA93" s="119">
        <f t="shared" ref="AA93:AA112" si="23">Y93/(W93+X93)*100</f>
        <v>0</v>
      </c>
      <c r="AB93" s="115">
        <v>99835</v>
      </c>
      <c r="AC93" s="115"/>
      <c r="AD93" s="115"/>
      <c r="AE93" s="115"/>
      <c r="AF93" s="121">
        <f t="shared" ref="AF93:AF112" si="24">AD93/(AB93+AC93)*100</f>
        <v>0</v>
      </c>
      <c r="AG93" s="116">
        <v>89825</v>
      </c>
      <c r="AH93" s="116"/>
      <c r="AI93" s="116"/>
      <c r="AJ93" s="116"/>
      <c r="AK93" s="123">
        <f t="shared" ref="AK93:AK112" si="25">AI93/(AG93+AH93)*100</f>
        <v>0</v>
      </c>
      <c r="AL93" s="125">
        <v>196245</v>
      </c>
      <c r="AM93" s="125"/>
      <c r="AN93" s="125"/>
      <c r="AO93" s="125"/>
      <c r="AP93" s="127">
        <f t="shared" ref="AP93:AP112" si="26">AN93/(AL93+AM93)*100</f>
        <v>0</v>
      </c>
    </row>
    <row r="94" spans="1:42" x14ac:dyDescent="0.25">
      <c r="A94" t="s">
        <v>2</v>
      </c>
      <c r="D94" s="140">
        <v>60949</v>
      </c>
      <c r="E94" s="135"/>
      <c r="F94" s="93">
        <v>93712</v>
      </c>
      <c r="G94" s="93"/>
      <c r="H94" s="113">
        <v>165873</v>
      </c>
      <c r="I94" s="113"/>
      <c r="J94" s="58"/>
      <c r="K94" s="57"/>
      <c r="L94" s="96">
        <v>70333</v>
      </c>
      <c r="M94" s="96"/>
      <c r="N94" s="97">
        <f t="shared" si="21"/>
        <v>390867</v>
      </c>
      <c r="O94" s="97"/>
      <c r="Q94" s="129" t="s">
        <v>115</v>
      </c>
      <c r="R94" s="47">
        <v>127335</v>
      </c>
      <c r="S94" s="45"/>
      <c r="T94" s="45"/>
      <c r="U94" s="45"/>
      <c r="V94" s="45">
        <f t="shared" si="22"/>
        <v>0</v>
      </c>
      <c r="W94" s="114">
        <v>98432</v>
      </c>
      <c r="X94" s="114"/>
      <c r="Y94" s="114"/>
      <c r="Z94" s="114"/>
      <c r="AA94" s="119">
        <f t="shared" si="23"/>
        <v>0</v>
      </c>
      <c r="AB94" s="115">
        <v>88970</v>
      </c>
      <c r="AC94" s="115"/>
      <c r="AD94" s="115"/>
      <c r="AE94" s="115"/>
      <c r="AF94" s="121">
        <f t="shared" si="24"/>
        <v>0</v>
      </c>
      <c r="AG94" s="116">
        <v>80049</v>
      </c>
      <c r="AH94" s="116"/>
      <c r="AI94" s="116"/>
      <c r="AJ94" s="116"/>
      <c r="AK94" s="123">
        <f t="shared" si="25"/>
        <v>0</v>
      </c>
      <c r="AL94" s="125">
        <v>174888</v>
      </c>
      <c r="AM94" s="125"/>
      <c r="AN94" s="125"/>
      <c r="AO94" s="125"/>
      <c r="AP94" s="127">
        <f t="shared" si="26"/>
        <v>0</v>
      </c>
    </row>
    <row r="95" spans="1:42" x14ac:dyDescent="0.25">
      <c r="A95" t="s">
        <v>3</v>
      </c>
      <c r="D95" s="136">
        <v>54029</v>
      </c>
      <c r="E95" s="135"/>
      <c r="F95" s="93">
        <v>9818</v>
      </c>
      <c r="G95" s="93"/>
      <c r="H95" s="113"/>
      <c r="I95" s="113"/>
      <c r="J95" s="58">
        <v>6575</v>
      </c>
      <c r="K95" s="57"/>
      <c r="L95" s="96"/>
      <c r="M95" s="96"/>
      <c r="N95" s="97">
        <f t="shared" si="21"/>
        <v>70422</v>
      </c>
      <c r="O95" s="97"/>
      <c r="Q95" s="129" t="s">
        <v>116</v>
      </c>
      <c r="R95" s="47"/>
      <c r="S95" s="45"/>
      <c r="T95" s="45"/>
      <c r="U95" s="45"/>
      <c r="V95" s="45"/>
      <c r="W95" s="114">
        <v>116665</v>
      </c>
      <c r="X95" s="114"/>
      <c r="Y95" s="114">
        <f>F93</f>
        <v>36660</v>
      </c>
      <c r="Z95" s="114"/>
      <c r="AA95" s="124">
        <f t="shared" si="23"/>
        <v>31.423306047229243</v>
      </c>
      <c r="AB95" s="115"/>
      <c r="AC95" s="115"/>
      <c r="AD95" s="115"/>
      <c r="AE95" s="115"/>
      <c r="AF95" s="121"/>
      <c r="AG95" s="116"/>
      <c r="AH95" s="116"/>
      <c r="AI95" s="116"/>
      <c r="AJ95" s="116"/>
      <c r="AK95" s="123"/>
      <c r="AL95" s="125"/>
      <c r="AM95" s="125"/>
      <c r="AN95" s="125"/>
      <c r="AO95" s="125"/>
      <c r="AP95" s="127"/>
    </row>
    <row r="96" spans="1:42" x14ac:dyDescent="0.25">
      <c r="D96" s="135"/>
      <c r="E96" s="135"/>
      <c r="F96" s="93"/>
      <c r="G96" s="93"/>
      <c r="H96" s="113"/>
      <c r="I96" s="113"/>
      <c r="J96" s="57"/>
      <c r="K96" s="57"/>
      <c r="L96" s="96"/>
      <c r="M96" s="96"/>
      <c r="N96" s="97"/>
      <c r="O96" s="97"/>
      <c r="Q96" s="129" t="s">
        <v>117</v>
      </c>
      <c r="R96" s="47"/>
      <c r="S96" s="45"/>
      <c r="T96" s="45"/>
      <c r="U96" s="45"/>
      <c r="V96" s="45"/>
      <c r="W96" s="114">
        <v>36665</v>
      </c>
      <c r="X96" s="114"/>
      <c r="Y96" s="114"/>
      <c r="Z96" s="114"/>
      <c r="AA96" s="119">
        <f t="shared" si="23"/>
        <v>0</v>
      </c>
      <c r="AB96" s="115"/>
      <c r="AC96" s="115"/>
      <c r="AD96" s="115"/>
      <c r="AE96" s="115"/>
      <c r="AF96" s="121"/>
      <c r="AG96" s="116"/>
      <c r="AH96" s="116"/>
      <c r="AI96" s="116"/>
      <c r="AJ96" s="116"/>
      <c r="AK96" s="123"/>
      <c r="AL96" s="125"/>
      <c r="AM96" s="125"/>
      <c r="AN96" s="125"/>
      <c r="AO96" s="125"/>
      <c r="AP96" s="127"/>
    </row>
    <row r="97" spans="1:42" x14ac:dyDescent="0.25">
      <c r="A97" s="76" t="s">
        <v>4</v>
      </c>
      <c r="D97" s="135"/>
      <c r="E97" s="141">
        <f>SUM(D92:D95)</f>
        <v>301456</v>
      </c>
      <c r="F97" s="93"/>
      <c r="G97" s="93">
        <v>305151</v>
      </c>
      <c r="H97" s="113"/>
      <c r="I97" s="113">
        <v>296167</v>
      </c>
      <c r="J97" s="57"/>
      <c r="K97" s="57">
        <v>123804</v>
      </c>
      <c r="L97" s="96"/>
      <c r="M97" s="96">
        <v>326450</v>
      </c>
      <c r="N97" s="97"/>
      <c r="O97" s="97">
        <f t="shared" ref="O97:O111" si="27">SUM(D97:M97)</f>
        <v>1353028</v>
      </c>
      <c r="Q97" s="129" t="s">
        <v>118</v>
      </c>
      <c r="R97" s="47"/>
      <c r="S97" s="45"/>
      <c r="T97" s="45"/>
      <c r="U97" s="45"/>
      <c r="V97" s="45"/>
      <c r="W97" s="114">
        <v>36670</v>
      </c>
      <c r="X97" s="114"/>
      <c r="Y97" s="114"/>
      <c r="Z97" s="114"/>
      <c r="AA97" s="119">
        <f t="shared" si="23"/>
        <v>0</v>
      </c>
      <c r="AB97" s="115"/>
      <c r="AC97" s="115"/>
      <c r="AD97" s="115"/>
      <c r="AE97" s="115"/>
      <c r="AF97" s="121"/>
      <c r="AG97" s="116"/>
      <c r="AH97" s="116"/>
      <c r="AI97" s="116"/>
      <c r="AJ97" s="116"/>
      <c r="AK97" s="123"/>
      <c r="AL97" s="125"/>
      <c r="AM97" s="125"/>
      <c r="AN97" s="125"/>
      <c r="AO97" s="125"/>
      <c r="AP97" s="127"/>
    </row>
    <row r="98" spans="1:42" x14ac:dyDescent="0.25">
      <c r="D98" s="135"/>
      <c r="E98" s="135"/>
      <c r="F98" s="93"/>
      <c r="G98" s="93"/>
      <c r="H98" s="113"/>
      <c r="I98" s="113"/>
      <c r="J98" s="57"/>
      <c r="K98" s="57"/>
      <c r="L98" s="96"/>
      <c r="M98" s="96"/>
      <c r="N98" s="97"/>
      <c r="O98" s="97"/>
      <c r="Q98" s="129" t="s">
        <v>119</v>
      </c>
      <c r="R98" s="47"/>
      <c r="S98" s="45"/>
      <c r="T98" s="45"/>
      <c r="U98" s="45"/>
      <c r="V98" s="45"/>
      <c r="W98" s="114">
        <v>77500</v>
      </c>
      <c r="X98" s="114"/>
      <c r="Y98" s="114"/>
      <c r="Z98" s="114"/>
      <c r="AA98" s="119">
        <f t="shared" si="23"/>
        <v>0</v>
      </c>
      <c r="AB98" s="115"/>
      <c r="AC98" s="115"/>
      <c r="AD98" s="115"/>
      <c r="AE98" s="115"/>
      <c r="AF98" s="121"/>
      <c r="AG98" s="116"/>
      <c r="AH98" s="116"/>
      <c r="AI98" s="116"/>
      <c r="AJ98" s="116"/>
      <c r="AK98" s="123"/>
      <c r="AL98" s="125"/>
      <c r="AM98" s="125"/>
      <c r="AN98" s="125"/>
      <c r="AO98" s="125"/>
      <c r="AP98" s="127"/>
    </row>
    <row r="99" spans="1:42" x14ac:dyDescent="0.25">
      <c r="A99" t="s">
        <v>5</v>
      </c>
      <c r="D99" s="142">
        <v>54747</v>
      </c>
      <c r="E99" s="135"/>
      <c r="F99" s="93">
        <v>198317</v>
      </c>
      <c r="G99" s="93"/>
      <c r="H99" s="113">
        <v>49141</v>
      </c>
      <c r="I99" s="113"/>
      <c r="J99" s="58">
        <v>29564</v>
      </c>
      <c r="K99" s="57"/>
      <c r="L99" s="96">
        <v>153477</v>
      </c>
      <c r="M99" s="96"/>
      <c r="N99" s="97">
        <f t="shared" si="21"/>
        <v>485246</v>
      </c>
      <c r="O99" s="97"/>
      <c r="Q99" s="129" t="s">
        <v>2</v>
      </c>
      <c r="R99" s="46">
        <v>57015</v>
      </c>
      <c r="S99" s="45"/>
      <c r="T99" s="45">
        <f>D94</f>
        <v>60949</v>
      </c>
      <c r="U99" s="45"/>
      <c r="V99" s="45">
        <f t="shared" si="22"/>
        <v>106.8999386126458</v>
      </c>
      <c r="W99" s="114">
        <v>184443</v>
      </c>
      <c r="X99" s="114"/>
      <c r="Y99" s="114">
        <f>F94</f>
        <v>93712</v>
      </c>
      <c r="Z99" s="114"/>
      <c r="AA99" s="119">
        <f t="shared" si="23"/>
        <v>50.808108738200964</v>
      </c>
      <c r="AB99" s="115">
        <v>195620</v>
      </c>
      <c r="AC99" s="115"/>
      <c r="AD99" s="115">
        <f>H94</f>
        <v>165873</v>
      </c>
      <c r="AE99" s="115"/>
      <c r="AF99" s="121">
        <f t="shared" si="24"/>
        <v>84.793477149575708</v>
      </c>
      <c r="AG99" s="116">
        <v>67664</v>
      </c>
      <c r="AH99" s="116"/>
      <c r="AI99" s="128">
        <f>J94</f>
        <v>0</v>
      </c>
      <c r="AJ99" s="116"/>
      <c r="AK99" s="123">
        <f t="shared" si="25"/>
        <v>0</v>
      </c>
      <c r="AL99" s="125">
        <v>75000</v>
      </c>
      <c r="AM99" s="125"/>
      <c r="AN99" s="125">
        <f>L94</f>
        <v>70333</v>
      </c>
      <c r="AO99" s="125"/>
      <c r="AP99" s="127">
        <f t="shared" si="26"/>
        <v>93.777333333333331</v>
      </c>
    </row>
    <row r="100" spans="1:42" x14ac:dyDescent="0.25">
      <c r="A100" t="s">
        <v>6</v>
      </c>
      <c r="D100" s="137">
        <v>1160</v>
      </c>
      <c r="E100" s="135"/>
      <c r="F100" s="93">
        <v>13728</v>
      </c>
      <c r="G100" s="93"/>
      <c r="H100" s="113">
        <v>4056</v>
      </c>
      <c r="I100" s="113"/>
      <c r="J100" s="58">
        <v>1160</v>
      </c>
      <c r="K100" s="57"/>
      <c r="L100" s="96">
        <v>20646</v>
      </c>
      <c r="M100" s="96"/>
      <c r="N100" s="97">
        <f t="shared" si="21"/>
        <v>40750</v>
      </c>
      <c r="O100" s="97"/>
      <c r="Q100" s="129" t="s">
        <v>3</v>
      </c>
      <c r="R100" s="46">
        <v>102000</v>
      </c>
      <c r="S100" s="45"/>
      <c r="T100" s="45">
        <f>D95</f>
        <v>54029</v>
      </c>
      <c r="U100" s="45"/>
      <c r="V100" s="45">
        <f t="shared" si="22"/>
        <v>52.969607843137254</v>
      </c>
      <c r="W100" s="114">
        <v>9818</v>
      </c>
      <c r="X100" s="114"/>
      <c r="Y100" s="114">
        <f>F95</f>
        <v>9818</v>
      </c>
      <c r="Z100" s="114"/>
      <c r="AA100" s="119">
        <f t="shared" si="23"/>
        <v>100</v>
      </c>
      <c r="AB100" s="115"/>
      <c r="AC100" s="115"/>
      <c r="AD100" s="115"/>
      <c r="AE100" s="115"/>
      <c r="AF100" s="121" t="e">
        <f t="shared" si="24"/>
        <v>#DIV/0!</v>
      </c>
      <c r="AG100" s="116"/>
      <c r="AH100" s="116"/>
      <c r="AI100" s="122">
        <f>J95</f>
        <v>6575</v>
      </c>
      <c r="AJ100" s="116"/>
      <c r="AK100" s="123"/>
      <c r="AL100" s="125"/>
      <c r="AM100" s="125"/>
      <c r="AN100" s="125">
        <f>L95</f>
        <v>0</v>
      </c>
      <c r="AO100" s="125"/>
      <c r="AP100" s="127" t="e">
        <f t="shared" si="26"/>
        <v>#DIV/0!</v>
      </c>
    </row>
    <row r="101" spans="1:42" x14ac:dyDescent="0.25">
      <c r="A101" s="77" t="s">
        <v>96</v>
      </c>
      <c r="D101" s="142">
        <v>5573</v>
      </c>
      <c r="E101" s="135"/>
      <c r="F101" s="93">
        <v>14786</v>
      </c>
      <c r="G101" s="93"/>
      <c r="H101" s="113">
        <v>1965</v>
      </c>
      <c r="I101" s="113"/>
      <c r="J101" s="58">
        <v>1748</v>
      </c>
      <c r="K101" s="57"/>
      <c r="L101" s="96">
        <v>43332</v>
      </c>
      <c r="M101" s="96"/>
      <c r="N101" s="97">
        <f t="shared" si="21"/>
        <v>67404</v>
      </c>
      <c r="O101" s="97"/>
      <c r="Q101" s="129" t="s">
        <v>120</v>
      </c>
      <c r="R101" s="46">
        <v>0</v>
      </c>
      <c r="S101" s="45"/>
      <c r="T101" s="45"/>
      <c r="U101" s="45"/>
      <c r="V101" s="45"/>
      <c r="W101" s="114">
        <v>0</v>
      </c>
      <c r="X101" s="114"/>
      <c r="Y101" s="114"/>
      <c r="Z101" s="114"/>
      <c r="AA101" s="119"/>
      <c r="AB101" s="115">
        <v>0</v>
      </c>
      <c r="AC101" s="115"/>
      <c r="AD101" s="115"/>
      <c r="AE101" s="115"/>
      <c r="AF101" s="121"/>
      <c r="AG101" s="116">
        <v>0</v>
      </c>
      <c r="AH101" s="116"/>
      <c r="AI101" s="116"/>
      <c r="AJ101" s="116"/>
      <c r="AK101" s="123" t="e">
        <f t="shared" si="25"/>
        <v>#DIV/0!</v>
      </c>
      <c r="AL101" s="125">
        <v>0</v>
      </c>
      <c r="AM101" s="125"/>
      <c r="AN101" s="125"/>
      <c r="AO101" s="125"/>
      <c r="AP101" s="127"/>
    </row>
    <row r="102" spans="1:42" x14ac:dyDescent="0.25">
      <c r="A102" s="77" t="s">
        <v>97</v>
      </c>
      <c r="D102" s="143"/>
      <c r="E102" s="135"/>
      <c r="F102" s="93">
        <v>220</v>
      </c>
      <c r="G102" s="93"/>
      <c r="H102" s="113"/>
      <c r="I102" s="113"/>
      <c r="J102" s="58">
        <v>0</v>
      </c>
      <c r="K102" s="57"/>
      <c r="L102" s="96"/>
      <c r="M102" s="96"/>
      <c r="N102" s="97">
        <f t="shared" si="21"/>
        <v>220</v>
      </c>
      <c r="O102" s="97"/>
      <c r="R102" s="45"/>
      <c r="S102" s="45"/>
      <c r="T102" s="45"/>
      <c r="U102" s="45"/>
      <c r="V102" s="45"/>
      <c r="W102" s="114"/>
      <c r="X102" s="114"/>
      <c r="Y102" s="114"/>
      <c r="Z102" s="114"/>
      <c r="AA102" s="119"/>
      <c r="AB102" s="115"/>
      <c r="AC102" s="115"/>
      <c r="AD102" s="115"/>
      <c r="AE102" s="115"/>
      <c r="AF102" s="121"/>
      <c r="AG102" s="116"/>
      <c r="AH102" s="116"/>
      <c r="AI102" s="116"/>
      <c r="AJ102" s="116"/>
      <c r="AK102" s="123"/>
      <c r="AL102" s="125"/>
      <c r="AM102" s="125"/>
      <c r="AN102" s="125"/>
      <c r="AO102" s="125"/>
      <c r="AP102" s="127"/>
    </row>
    <row r="103" spans="1:42" x14ac:dyDescent="0.25">
      <c r="A103" t="s">
        <v>98</v>
      </c>
      <c r="D103" s="136"/>
      <c r="E103" s="135"/>
      <c r="F103" s="93">
        <v>0</v>
      </c>
      <c r="G103" s="93"/>
      <c r="H103" s="113"/>
      <c r="I103" s="113"/>
      <c r="J103" s="58">
        <v>0</v>
      </c>
      <c r="K103" s="57"/>
      <c r="L103" s="96"/>
      <c r="M103" s="96"/>
      <c r="N103" s="97">
        <f t="shared" si="21"/>
        <v>0</v>
      </c>
      <c r="O103" s="97"/>
      <c r="Q103" s="130" t="s">
        <v>4</v>
      </c>
      <c r="R103" s="45"/>
      <c r="S103" s="46">
        <v>615714</v>
      </c>
      <c r="T103" s="46"/>
      <c r="U103" s="46">
        <f>SUM(T92:T102)</f>
        <v>301456</v>
      </c>
      <c r="V103" s="45">
        <f>U103/(R103+S103)*100</f>
        <v>48.960393949138727</v>
      </c>
      <c r="W103" s="114"/>
      <c r="X103" s="114">
        <v>851552</v>
      </c>
      <c r="Y103" s="114"/>
      <c r="Z103" s="114">
        <f>SUM(Y92:Y102)</f>
        <v>305151</v>
      </c>
      <c r="AA103" s="119">
        <f>Z103/(W103+X103)*100</f>
        <v>35.834687723122016</v>
      </c>
      <c r="AB103" s="115"/>
      <c r="AC103" s="115">
        <v>514719</v>
      </c>
      <c r="AD103" s="115"/>
      <c r="AE103" s="115">
        <f>SUM(AD92:AD102)</f>
        <v>296167</v>
      </c>
      <c r="AF103" s="121">
        <f>AE103/(AB103+AC103)*100</f>
        <v>57.539550706307722</v>
      </c>
      <c r="AG103" s="116"/>
      <c r="AH103" s="116">
        <v>354767</v>
      </c>
      <c r="AI103" s="116"/>
      <c r="AJ103" s="122">
        <f>SUM(AI92:AI102)</f>
        <v>123804</v>
      </c>
      <c r="AK103" s="123">
        <f>AJ103/(AG103+AH103)*100</f>
        <v>34.897270602959125</v>
      </c>
      <c r="AL103" s="125"/>
      <c r="AM103" s="125">
        <v>702250</v>
      </c>
      <c r="AN103" s="125"/>
      <c r="AO103" s="125">
        <f>SUM(AN92:AN102)</f>
        <v>326450</v>
      </c>
      <c r="AP103" s="127">
        <f>AO103/(AL103+AM103)*100</f>
        <v>46.48629405482378</v>
      </c>
    </row>
    <row r="104" spans="1:42" x14ac:dyDescent="0.25">
      <c r="A104" t="s">
        <v>10</v>
      </c>
      <c r="D104" s="141">
        <v>114338</v>
      </c>
      <c r="E104" s="135"/>
      <c r="F104" s="93">
        <v>69331</v>
      </c>
      <c r="G104" s="93"/>
      <c r="H104" s="113">
        <v>59614</v>
      </c>
      <c r="I104" s="113"/>
      <c r="J104" s="58">
        <v>67223</v>
      </c>
      <c r="K104" s="57"/>
      <c r="L104" s="96">
        <v>76410</v>
      </c>
      <c r="M104" s="96"/>
      <c r="N104" s="97">
        <f t="shared" si="21"/>
        <v>386916</v>
      </c>
      <c r="O104" s="97"/>
      <c r="R104" s="45"/>
      <c r="S104" s="45"/>
      <c r="T104" s="45"/>
      <c r="U104" s="45"/>
      <c r="V104" s="45"/>
      <c r="W104" s="114"/>
      <c r="X104" s="114"/>
      <c r="Y104" s="114"/>
      <c r="Z104" s="114"/>
      <c r="AA104" s="119"/>
      <c r="AB104" s="115"/>
      <c r="AC104" s="115"/>
      <c r="AD104" s="115"/>
      <c r="AE104" s="115"/>
      <c r="AF104" s="121"/>
      <c r="AG104" s="116"/>
      <c r="AH104" s="116"/>
      <c r="AI104" s="116"/>
      <c r="AJ104" s="116"/>
      <c r="AK104" s="123"/>
      <c r="AL104" s="125"/>
      <c r="AM104" s="125"/>
      <c r="AN104" s="125"/>
      <c r="AO104" s="125"/>
      <c r="AP104" s="127"/>
    </row>
    <row r="105" spans="1:42" x14ac:dyDescent="0.25">
      <c r="A105" t="s">
        <v>11</v>
      </c>
      <c r="D105" s="142">
        <v>25744</v>
      </c>
      <c r="E105" s="135"/>
      <c r="F105" s="93">
        <v>31555</v>
      </c>
      <c r="G105" s="93"/>
      <c r="H105" s="113">
        <v>18758</v>
      </c>
      <c r="I105" s="113"/>
      <c r="J105" s="58">
        <v>16105</v>
      </c>
      <c r="K105" s="57"/>
      <c r="L105" s="96">
        <v>2060</v>
      </c>
      <c r="M105" s="96"/>
      <c r="N105" s="97">
        <f t="shared" si="21"/>
        <v>94222</v>
      </c>
      <c r="O105" s="97"/>
      <c r="Q105" s="129" t="s">
        <v>5</v>
      </c>
      <c r="R105" s="47">
        <v>218600</v>
      </c>
      <c r="S105" s="45"/>
      <c r="T105" s="45">
        <f>D99</f>
        <v>54747</v>
      </c>
      <c r="U105" s="45"/>
      <c r="V105" s="45">
        <f t="shared" si="22"/>
        <v>25.044373284537969</v>
      </c>
      <c r="W105" s="114">
        <v>539351</v>
      </c>
      <c r="X105" s="114"/>
      <c r="Y105" s="114">
        <f>F99</f>
        <v>198317</v>
      </c>
      <c r="Z105" s="114"/>
      <c r="AA105" s="119">
        <f t="shared" si="23"/>
        <v>36.769561936475505</v>
      </c>
      <c r="AB105" s="115">
        <v>164000</v>
      </c>
      <c r="AC105" s="115"/>
      <c r="AD105" s="115">
        <f>H99</f>
        <v>49141</v>
      </c>
      <c r="AE105" s="115"/>
      <c r="AF105" s="121">
        <f t="shared" si="24"/>
        <v>29.964024390243903</v>
      </c>
      <c r="AG105" s="116">
        <v>73436</v>
      </c>
      <c r="AH105" s="116"/>
      <c r="AI105" s="122">
        <f>J99</f>
        <v>29564</v>
      </c>
      <c r="AJ105" s="116"/>
      <c r="AK105" s="123">
        <f t="shared" si="25"/>
        <v>40.258183996949725</v>
      </c>
      <c r="AL105" s="125">
        <v>450000</v>
      </c>
      <c r="AM105" s="125"/>
      <c r="AN105" s="125">
        <f>L99</f>
        <v>153477</v>
      </c>
      <c r="AO105" s="125"/>
      <c r="AP105" s="127">
        <f t="shared" si="26"/>
        <v>34.105999999999995</v>
      </c>
    </row>
    <row r="106" spans="1:42" x14ac:dyDescent="0.25">
      <c r="A106" t="s">
        <v>12</v>
      </c>
      <c r="D106" s="141">
        <v>11397</v>
      </c>
      <c r="E106" s="135"/>
      <c r="F106" s="93">
        <v>9853</v>
      </c>
      <c r="G106" s="93"/>
      <c r="H106" s="113">
        <v>3964</v>
      </c>
      <c r="I106" s="113"/>
      <c r="J106" s="58"/>
      <c r="K106" s="57"/>
      <c r="L106" s="96"/>
      <c r="M106" s="96"/>
      <c r="N106" s="97">
        <f t="shared" si="21"/>
        <v>25214</v>
      </c>
      <c r="O106" s="97"/>
      <c r="Q106" s="129" t="s">
        <v>6</v>
      </c>
      <c r="R106" s="47"/>
      <c r="S106" s="45"/>
      <c r="T106" s="45">
        <f t="shared" ref="T106:T112" si="28">D100</f>
        <v>1160</v>
      </c>
      <c r="U106" s="45"/>
      <c r="V106" s="45" t="e">
        <f t="shared" si="22"/>
        <v>#DIV/0!</v>
      </c>
      <c r="W106" s="114">
        <v>37040</v>
      </c>
      <c r="X106" s="114"/>
      <c r="Y106" s="114">
        <f t="shared" ref="Y106:Y112" si="29">F100</f>
        <v>13728</v>
      </c>
      <c r="Z106" s="114"/>
      <c r="AA106" s="119">
        <f t="shared" si="23"/>
        <v>37.062634989200866</v>
      </c>
      <c r="AB106" s="115">
        <v>38000</v>
      </c>
      <c r="AC106" s="115"/>
      <c r="AD106" s="115">
        <f t="shared" ref="AD106:AD112" si="30">H100</f>
        <v>4056</v>
      </c>
      <c r="AE106" s="115"/>
      <c r="AF106" s="121">
        <f t="shared" si="24"/>
        <v>10.673684210526316</v>
      </c>
      <c r="AG106" s="116">
        <v>3511</v>
      </c>
      <c r="AH106" s="116"/>
      <c r="AI106" s="122">
        <f t="shared" ref="AI106:AI111" si="31">J100</f>
        <v>1160</v>
      </c>
      <c r="AJ106" s="116"/>
      <c r="AK106" s="123">
        <f t="shared" si="25"/>
        <v>33.039020222158925</v>
      </c>
      <c r="AL106" s="125">
        <v>50000</v>
      </c>
      <c r="AM106" s="125"/>
      <c r="AN106" s="125">
        <f t="shared" ref="AN106:AN112" si="32">L100</f>
        <v>20646</v>
      </c>
      <c r="AO106" s="125"/>
      <c r="AP106" s="127">
        <f t="shared" si="26"/>
        <v>41.292000000000002</v>
      </c>
    </row>
    <row r="107" spans="1:42" x14ac:dyDescent="0.25">
      <c r="D107" s="136"/>
      <c r="E107" s="135"/>
      <c r="F107" s="93"/>
      <c r="G107" s="93"/>
      <c r="H107" s="113"/>
      <c r="I107" s="113"/>
      <c r="J107" s="57"/>
      <c r="K107" s="57"/>
      <c r="L107" s="96"/>
      <c r="M107" s="96"/>
      <c r="N107" s="97"/>
      <c r="O107" s="97"/>
      <c r="Q107" s="131" t="s">
        <v>96</v>
      </c>
      <c r="R107" s="47">
        <v>11970</v>
      </c>
      <c r="S107" s="45"/>
      <c r="T107" s="45">
        <f t="shared" si="28"/>
        <v>5573</v>
      </c>
      <c r="U107" s="45"/>
      <c r="V107" s="45">
        <f t="shared" si="22"/>
        <v>46.558061821219717</v>
      </c>
      <c r="W107" s="114">
        <v>44575</v>
      </c>
      <c r="X107" s="114"/>
      <c r="Y107" s="114">
        <f t="shared" si="29"/>
        <v>14786</v>
      </c>
      <c r="Z107" s="114"/>
      <c r="AA107" s="119">
        <f t="shared" si="23"/>
        <v>33.171060011217051</v>
      </c>
      <c r="AB107" s="115">
        <v>12000</v>
      </c>
      <c r="AC107" s="115"/>
      <c r="AD107" s="115">
        <f t="shared" si="30"/>
        <v>1965</v>
      </c>
      <c r="AE107" s="115"/>
      <c r="AF107" s="121">
        <f t="shared" si="24"/>
        <v>16.375</v>
      </c>
      <c r="AG107" s="116">
        <v>4500</v>
      </c>
      <c r="AH107" s="116"/>
      <c r="AI107" s="122">
        <f t="shared" si="31"/>
        <v>1748</v>
      </c>
      <c r="AJ107" s="116"/>
      <c r="AK107" s="123">
        <f t="shared" si="25"/>
        <v>38.844444444444441</v>
      </c>
      <c r="AL107" s="125">
        <v>27243</v>
      </c>
      <c r="AM107" s="125"/>
      <c r="AN107" s="125">
        <f t="shared" si="32"/>
        <v>43332</v>
      </c>
      <c r="AO107" s="125"/>
      <c r="AP107" s="127">
        <f t="shared" si="26"/>
        <v>159.05737253606432</v>
      </c>
    </row>
    <row r="108" spans="1:42" x14ac:dyDescent="0.25">
      <c r="A108" s="76" t="s">
        <v>13</v>
      </c>
      <c r="D108" s="136"/>
      <c r="E108" s="141">
        <f>SUM(D99:D106)</f>
        <v>212959</v>
      </c>
      <c r="F108" s="93"/>
      <c r="G108" s="93">
        <v>337790</v>
      </c>
      <c r="H108" s="113"/>
      <c r="I108" s="113">
        <v>137498</v>
      </c>
      <c r="J108" s="57"/>
      <c r="K108" s="57">
        <v>115800</v>
      </c>
      <c r="L108" s="96"/>
      <c r="M108" s="96">
        <v>295925</v>
      </c>
      <c r="N108" s="97"/>
      <c r="O108" s="97">
        <f t="shared" si="27"/>
        <v>1099972</v>
      </c>
      <c r="Q108" s="131" t="s">
        <v>97</v>
      </c>
      <c r="R108" s="47"/>
      <c r="S108" s="45"/>
      <c r="T108" s="45">
        <f t="shared" si="28"/>
        <v>0</v>
      </c>
      <c r="U108" s="45"/>
      <c r="V108" s="45" t="e">
        <f t="shared" si="22"/>
        <v>#DIV/0!</v>
      </c>
      <c r="W108" s="114">
        <v>16000</v>
      </c>
      <c r="X108" s="114"/>
      <c r="Y108" s="114">
        <f t="shared" si="29"/>
        <v>220</v>
      </c>
      <c r="Z108" s="114"/>
      <c r="AA108" s="119">
        <f t="shared" si="23"/>
        <v>1.375</v>
      </c>
      <c r="AB108" s="115"/>
      <c r="AC108" s="115"/>
      <c r="AD108" s="115">
        <f t="shared" si="30"/>
        <v>0</v>
      </c>
      <c r="AE108" s="115"/>
      <c r="AF108" s="121" t="e">
        <f t="shared" si="24"/>
        <v>#DIV/0!</v>
      </c>
      <c r="AG108" s="116">
        <v>0</v>
      </c>
      <c r="AH108" s="116"/>
      <c r="AI108" s="122">
        <f t="shared" si="31"/>
        <v>0</v>
      </c>
      <c r="AJ108" s="116"/>
      <c r="AK108" s="123" t="e">
        <f t="shared" si="25"/>
        <v>#DIV/0!</v>
      </c>
      <c r="AL108" s="125"/>
      <c r="AM108" s="125"/>
      <c r="AN108" s="125">
        <f t="shared" si="32"/>
        <v>0</v>
      </c>
      <c r="AO108" s="125"/>
      <c r="AP108" s="127" t="e">
        <f t="shared" si="26"/>
        <v>#DIV/0!</v>
      </c>
    </row>
    <row r="109" spans="1:42" x14ac:dyDescent="0.25">
      <c r="D109" s="136"/>
      <c r="E109" s="135"/>
      <c r="F109" s="93"/>
      <c r="G109" s="93"/>
      <c r="H109" s="113"/>
      <c r="I109" s="113"/>
      <c r="J109" s="57"/>
      <c r="K109" s="57"/>
      <c r="L109" s="96"/>
      <c r="M109" s="96"/>
      <c r="N109" s="97"/>
      <c r="O109" s="97">
        <f t="shared" si="27"/>
        <v>0</v>
      </c>
      <c r="Q109" s="129" t="s">
        <v>98</v>
      </c>
      <c r="R109" s="46"/>
      <c r="S109" s="45"/>
      <c r="T109" s="45">
        <f t="shared" si="28"/>
        <v>0</v>
      </c>
      <c r="U109" s="45"/>
      <c r="V109" s="45" t="e">
        <f t="shared" si="22"/>
        <v>#DIV/0!</v>
      </c>
      <c r="W109" s="114"/>
      <c r="X109" s="114"/>
      <c r="Y109" s="114">
        <f t="shared" si="29"/>
        <v>0</v>
      </c>
      <c r="Z109" s="114"/>
      <c r="AA109" s="119" t="e">
        <f t="shared" si="23"/>
        <v>#DIV/0!</v>
      </c>
      <c r="AB109" s="115"/>
      <c r="AC109" s="115"/>
      <c r="AD109" s="115">
        <f t="shared" si="30"/>
        <v>0</v>
      </c>
      <c r="AE109" s="115"/>
      <c r="AF109" s="121" t="e">
        <f t="shared" si="24"/>
        <v>#DIV/0!</v>
      </c>
      <c r="AG109" s="116">
        <v>0</v>
      </c>
      <c r="AH109" s="116"/>
      <c r="AI109" s="122">
        <f t="shared" si="31"/>
        <v>0</v>
      </c>
      <c r="AJ109" s="116"/>
      <c r="AK109" s="123" t="e">
        <f t="shared" si="25"/>
        <v>#DIV/0!</v>
      </c>
      <c r="AL109" s="125"/>
      <c r="AM109" s="125"/>
      <c r="AN109" s="125">
        <f t="shared" si="32"/>
        <v>0</v>
      </c>
      <c r="AO109" s="125"/>
      <c r="AP109" s="127" t="e">
        <f t="shared" si="26"/>
        <v>#DIV/0!</v>
      </c>
    </row>
    <row r="110" spans="1:42" x14ac:dyDescent="0.25">
      <c r="A110" s="76" t="s">
        <v>14</v>
      </c>
      <c r="D110" s="144"/>
      <c r="E110" s="145">
        <f>E90+E97-E108</f>
        <v>148083</v>
      </c>
      <c r="F110" s="93"/>
      <c r="G110" s="93">
        <v>113137</v>
      </c>
      <c r="H110" s="113"/>
      <c r="I110" s="113">
        <v>158960</v>
      </c>
      <c r="J110" s="57"/>
      <c r="K110" s="57">
        <v>105136</v>
      </c>
      <c r="L110" s="96"/>
      <c r="M110" s="96">
        <v>160518</v>
      </c>
      <c r="N110" s="97"/>
      <c r="O110" s="97">
        <f t="shared" si="27"/>
        <v>685834</v>
      </c>
      <c r="Q110" s="129" t="s">
        <v>10</v>
      </c>
      <c r="R110" s="46">
        <v>290000</v>
      </c>
      <c r="S110" s="45"/>
      <c r="T110" s="45">
        <f t="shared" si="28"/>
        <v>114338</v>
      </c>
      <c r="U110" s="45"/>
      <c r="V110" s="45">
        <f t="shared" si="22"/>
        <v>39.426896551724141</v>
      </c>
      <c r="W110" s="114">
        <v>122000</v>
      </c>
      <c r="X110" s="114"/>
      <c r="Y110" s="114">
        <f t="shared" si="29"/>
        <v>69331</v>
      </c>
      <c r="Z110" s="114"/>
      <c r="AA110" s="119">
        <f t="shared" si="23"/>
        <v>56.828688524590163</v>
      </c>
      <c r="AB110" s="115">
        <v>211000</v>
      </c>
      <c r="AC110" s="115"/>
      <c r="AD110" s="115">
        <f t="shared" si="30"/>
        <v>59614</v>
      </c>
      <c r="AE110" s="115"/>
      <c r="AF110" s="121">
        <f t="shared" si="24"/>
        <v>28.253080568720378</v>
      </c>
      <c r="AG110" s="116">
        <v>255000</v>
      </c>
      <c r="AH110" s="116"/>
      <c r="AI110" s="122">
        <f t="shared" si="31"/>
        <v>67223</v>
      </c>
      <c r="AJ110" s="116"/>
      <c r="AK110" s="123">
        <f t="shared" si="25"/>
        <v>26.361960784313727</v>
      </c>
      <c r="AL110" s="125">
        <v>300000</v>
      </c>
      <c r="AM110" s="125"/>
      <c r="AN110" s="125">
        <f t="shared" si="32"/>
        <v>76410</v>
      </c>
      <c r="AO110" s="125"/>
      <c r="AP110" s="127">
        <f t="shared" si="26"/>
        <v>25.47</v>
      </c>
    </row>
    <row r="111" spans="1:42" x14ac:dyDescent="0.25">
      <c r="D111" s="139">
        <v>45000</v>
      </c>
      <c r="E111" s="139"/>
      <c r="F111" s="93">
        <v>60000</v>
      </c>
      <c r="G111" s="93"/>
      <c r="H111" s="113">
        <v>33000</v>
      </c>
      <c r="I111" s="113"/>
      <c r="J111" s="112">
        <v>20000</v>
      </c>
      <c r="K111" s="112"/>
      <c r="L111" s="96">
        <v>80000</v>
      </c>
      <c r="M111" s="96"/>
      <c r="N111" s="97"/>
      <c r="O111" s="97">
        <f t="shared" si="27"/>
        <v>238000</v>
      </c>
      <c r="Q111" s="129" t="s">
        <v>11</v>
      </c>
      <c r="R111" s="47">
        <v>56265</v>
      </c>
      <c r="S111" s="45"/>
      <c r="T111" s="45">
        <f t="shared" si="28"/>
        <v>25744</v>
      </c>
      <c r="U111" s="45"/>
      <c r="V111" s="45">
        <f t="shared" si="22"/>
        <v>45.754909801830621</v>
      </c>
      <c r="W111" s="114">
        <v>40250</v>
      </c>
      <c r="X111" s="114"/>
      <c r="Y111" s="114">
        <f t="shared" si="29"/>
        <v>31555</v>
      </c>
      <c r="Z111" s="114"/>
      <c r="AA111" s="119">
        <f t="shared" si="23"/>
        <v>78.397515527950318</v>
      </c>
      <c r="AB111" s="115">
        <v>50000</v>
      </c>
      <c r="AC111" s="115"/>
      <c r="AD111" s="115">
        <f t="shared" si="30"/>
        <v>18758</v>
      </c>
      <c r="AE111" s="115"/>
      <c r="AF111" s="121">
        <f t="shared" si="24"/>
        <v>37.515999999999998</v>
      </c>
      <c r="AG111" s="116">
        <v>62000</v>
      </c>
      <c r="AH111" s="116"/>
      <c r="AI111" s="122">
        <f t="shared" si="31"/>
        <v>16105</v>
      </c>
      <c r="AJ111" s="116"/>
      <c r="AK111" s="123">
        <f t="shared" si="25"/>
        <v>25.975806451612904</v>
      </c>
      <c r="AL111" s="125">
        <v>5000</v>
      </c>
      <c r="AM111" s="125"/>
      <c r="AN111" s="125">
        <f t="shared" si="32"/>
        <v>2060</v>
      </c>
      <c r="AO111" s="125"/>
      <c r="AP111" s="127">
        <f t="shared" si="26"/>
        <v>41.199999999999996</v>
      </c>
    </row>
    <row r="112" spans="1:42" x14ac:dyDescent="0.25">
      <c r="Q112" s="129" t="s">
        <v>12</v>
      </c>
      <c r="R112" s="46">
        <v>60000</v>
      </c>
      <c r="S112" s="45"/>
      <c r="T112" s="45">
        <f t="shared" si="28"/>
        <v>11397</v>
      </c>
      <c r="U112" s="45"/>
      <c r="V112" s="45">
        <f t="shared" si="22"/>
        <v>18.995000000000001</v>
      </c>
      <c r="W112" s="114">
        <v>17980</v>
      </c>
      <c r="X112" s="114"/>
      <c r="Y112" s="114">
        <f t="shared" si="29"/>
        <v>9853</v>
      </c>
      <c r="Z112" s="114"/>
      <c r="AA112" s="119">
        <f t="shared" si="23"/>
        <v>54.799777530589544</v>
      </c>
      <c r="AB112" s="115">
        <v>25000</v>
      </c>
      <c r="AC112" s="115"/>
      <c r="AD112" s="115">
        <f t="shared" si="30"/>
        <v>3964</v>
      </c>
      <c r="AE112" s="115"/>
      <c r="AF112" s="121">
        <f t="shared" si="24"/>
        <v>15.856</v>
      </c>
      <c r="AG112" s="116"/>
      <c r="AH112" s="116"/>
      <c r="AI112" s="116"/>
      <c r="AJ112" s="116"/>
      <c r="AK112" s="123" t="e">
        <f t="shared" si="25"/>
        <v>#DIV/0!</v>
      </c>
      <c r="AL112" s="125"/>
      <c r="AM112" s="125"/>
      <c r="AN112" s="125">
        <f t="shared" si="32"/>
        <v>0</v>
      </c>
      <c r="AO112" s="125"/>
      <c r="AP112" s="127" t="e">
        <f t="shared" si="26"/>
        <v>#DIV/0!</v>
      </c>
    </row>
    <row r="113" spans="3:42" x14ac:dyDescent="0.25">
      <c r="C113" t="s">
        <v>131</v>
      </c>
      <c r="R113" s="46"/>
      <c r="S113" s="45"/>
      <c r="T113" s="45"/>
      <c r="U113" s="45"/>
      <c r="V113" s="45"/>
      <c r="W113" s="114"/>
      <c r="X113" s="114"/>
      <c r="Y113" s="114"/>
      <c r="Z113" s="114"/>
      <c r="AA113" s="119"/>
      <c r="AB113" s="115"/>
      <c r="AC113" s="115"/>
      <c r="AD113" s="115"/>
      <c r="AE113" s="115"/>
      <c r="AF113" s="121"/>
      <c r="AG113" s="116"/>
      <c r="AH113" s="116"/>
      <c r="AI113" s="116"/>
      <c r="AJ113" s="116"/>
      <c r="AK113" s="123"/>
      <c r="AL113" s="125"/>
      <c r="AM113" s="125"/>
      <c r="AN113" s="125"/>
      <c r="AO113" s="125"/>
      <c r="AP113" s="127"/>
    </row>
    <row r="114" spans="3:42" x14ac:dyDescent="0.25">
      <c r="D114" s="92"/>
      <c r="E114" s="146">
        <v>148083</v>
      </c>
      <c r="F114" s="43"/>
      <c r="G114" s="43">
        <v>113137</v>
      </c>
      <c r="H114" s="39"/>
      <c r="I114" s="39">
        <v>158960</v>
      </c>
      <c r="J114" s="57"/>
      <c r="K114" s="57">
        <v>134629</v>
      </c>
      <c r="L114" s="78"/>
      <c r="M114" s="78">
        <v>160518</v>
      </c>
      <c r="N114" s="97"/>
      <c r="O114" s="97">
        <f>SUM(D114:M114)</f>
        <v>715327</v>
      </c>
      <c r="Q114" s="130" t="s">
        <v>13</v>
      </c>
      <c r="R114" s="46"/>
      <c r="S114" s="46">
        <v>636835</v>
      </c>
      <c r="T114" s="46"/>
      <c r="U114" s="46">
        <f>E108</f>
        <v>212959</v>
      </c>
      <c r="V114" s="45">
        <f>U114/(R114+S114)*100</f>
        <v>33.440216068526382</v>
      </c>
      <c r="W114" s="114"/>
      <c r="X114" s="114">
        <v>817196</v>
      </c>
      <c r="Y114" s="114"/>
      <c r="Z114" s="114">
        <f>SUM(Y105:Y112)</f>
        <v>337790</v>
      </c>
      <c r="AA114" s="119">
        <f>Z114/(W114+X114)*100</f>
        <v>41.335248826474924</v>
      </c>
      <c r="AB114" s="115"/>
      <c r="AC114" s="115">
        <v>500000</v>
      </c>
      <c r="AD114" s="115"/>
      <c r="AE114" s="115">
        <f>SUM(AD105:AD112)</f>
        <v>137498</v>
      </c>
      <c r="AF114" s="121">
        <f>AE114/(AB114+AC114)*100</f>
        <v>27.499600000000001</v>
      </c>
      <c r="AG114" s="116"/>
      <c r="AH114" s="116">
        <v>398447</v>
      </c>
      <c r="AI114" s="116"/>
      <c r="AJ114" s="122">
        <f>SUM(AI105:AI111)</f>
        <v>115800</v>
      </c>
      <c r="AK114" s="123">
        <f>AJ114/(AG114+AH114)*100</f>
        <v>29.062836462565912</v>
      </c>
      <c r="AL114" s="125"/>
      <c r="AM114" s="125">
        <v>832243</v>
      </c>
      <c r="AN114" s="125"/>
      <c r="AO114" s="125">
        <f>SUM(AN105:AN112)</f>
        <v>295925</v>
      </c>
      <c r="AP114" s="127">
        <f>AO114/(AL114+AM114)*100</f>
        <v>35.557523463699901</v>
      </c>
    </row>
    <row r="115" spans="3:42" x14ac:dyDescent="0.25">
      <c r="D115" s="92"/>
      <c r="E115" s="92"/>
      <c r="F115" s="43"/>
      <c r="G115" s="43"/>
      <c r="H115" s="39"/>
      <c r="I115" s="39"/>
      <c r="J115" s="57"/>
      <c r="K115" s="57"/>
      <c r="L115" s="78"/>
      <c r="M115" s="78"/>
      <c r="N115" s="97"/>
      <c r="O115" s="97"/>
      <c r="R115" s="46"/>
      <c r="S115" s="45"/>
      <c r="T115" s="45"/>
      <c r="U115" s="45"/>
      <c r="V115" s="45"/>
      <c r="W115" s="114"/>
      <c r="X115" s="114"/>
      <c r="Y115" s="114"/>
      <c r="Z115" s="114"/>
      <c r="AA115" s="119"/>
      <c r="AB115" s="115"/>
      <c r="AC115" s="115"/>
      <c r="AD115" s="115"/>
      <c r="AE115" s="115"/>
      <c r="AF115" s="121"/>
      <c r="AG115" s="116"/>
      <c r="AH115" s="116"/>
      <c r="AI115" s="116"/>
      <c r="AJ115" s="116"/>
      <c r="AK115" s="123"/>
      <c r="AL115" s="125"/>
      <c r="AM115" s="125"/>
      <c r="AN115" s="125"/>
      <c r="AO115" s="125"/>
      <c r="AP115" s="127"/>
    </row>
    <row r="116" spans="3:42" x14ac:dyDescent="0.25">
      <c r="D116" s="92">
        <v>142886</v>
      </c>
      <c r="E116" s="92"/>
      <c r="F116" s="44">
        <v>126398</v>
      </c>
      <c r="G116" s="43"/>
      <c r="H116" s="40">
        <v>99835</v>
      </c>
      <c r="I116" s="39"/>
      <c r="J116" s="58">
        <v>89825</v>
      </c>
      <c r="K116" s="57"/>
      <c r="L116" s="79">
        <v>196245</v>
      </c>
      <c r="M116" s="78"/>
      <c r="N116" s="97">
        <f t="shared" ref="N116:N130" si="33">SUM(D116:M116)</f>
        <v>655189</v>
      </c>
      <c r="O116" s="97"/>
      <c r="Q116" s="130" t="s">
        <v>14</v>
      </c>
      <c r="R116" s="46"/>
      <c r="S116" s="46">
        <v>38389</v>
      </c>
      <c r="T116" s="46"/>
      <c r="U116" s="46">
        <f>E110</f>
        <v>148083</v>
      </c>
      <c r="V116" s="45">
        <f>U116/(R116+S116)*100</f>
        <v>385.74331188621744</v>
      </c>
      <c r="W116" s="114"/>
      <c r="X116" s="114">
        <v>180132</v>
      </c>
      <c r="Y116" s="114"/>
      <c r="Z116" s="114">
        <f>G110</f>
        <v>113137</v>
      </c>
      <c r="AA116" s="119">
        <f>Z116/(W116+X116)*100</f>
        <v>62.807829813692187</v>
      </c>
      <c r="AB116" s="115"/>
      <c r="AC116" s="115">
        <v>15010</v>
      </c>
      <c r="AD116" s="115"/>
      <c r="AE116" s="115">
        <f>I110</f>
        <v>158960</v>
      </c>
      <c r="AF116" s="121">
        <f>AE116/(AB116+AC116)*100</f>
        <v>1059.0273151232511</v>
      </c>
      <c r="AG116" s="116"/>
      <c r="AH116" s="116">
        <v>53452</v>
      </c>
      <c r="AI116" s="116"/>
      <c r="AJ116" s="122">
        <f>K110</f>
        <v>105136</v>
      </c>
      <c r="AK116" s="123">
        <f>AJ116/(AG116+AH116)*100</f>
        <v>196.69235950011225</v>
      </c>
      <c r="AL116" s="125"/>
      <c r="AM116" s="125">
        <v>0</v>
      </c>
      <c r="AN116" s="125"/>
      <c r="AO116" s="125">
        <f>M110</f>
        <v>160518</v>
      </c>
      <c r="AP116" s="127"/>
    </row>
    <row r="117" spans="3:42" x14ac:dyDescent="0.25">
      <c r="D117" s="92"/>
      <c r="E117" s="92"/>
      <c r="F117" s="44">
        <v>36667</v>
      </c>
      <c r="G117" s="43"/>
      <c r="H117" s="40"/>
      <c r="I117" s="39"/>
      <c r="J117" s="58">
        <v>0</v>
      </c>
      <c r="K117" s="57"/>
      <c r="L117" s="79"/>
      <c r="M117" s="78"/>
      <c r="N117" s="97">
        <f t="shared" si="33"/>
        <v>36667</v>
      </c>
      <c r="O117" s="97"/>
    </row>
    <row r="118" spans="3:42" x14ac:dyDescent="0.25">
      <c r="D118" s="92">
        <v>27531</v>
      </c>
      <c r="E118" s="92"/>
      <c r="F118" s="151">
        <v>80336</v>
      </c>
      <c r="G118" s="43"/>
      <c r="H118" s="40">
        <v>35801</v>
      </c>
      <c r="I118" s="39"/>
      <c r="J118" s="58">
        <v>42783</v>
      </c>
      <c r="K118" s="57"/>
      <c r="L118" s="79"/>
      <c r="M118" s="78"/>
      <c r="N118" s="97">
        <f t="shared" si="33"/>
        <v>186451</v>
      </c>
      <c r="O118" s="97"/>
      <c r="Q118" s="132"/>
      <c r="R118" s="133" t="s">
        <v>15</v>
      </c>
      <c r="S118" s="133" t="s">
        <v>16</v>
      </c>
      <c r="T118" s="133" t="s">
        <v>81</v>
      </c>
      <c r="U118" s="133" t="s">
        <v>82</v>
      </c>
      <c r="V118" s="133" t="s">
        <v>83</v>
      </c>
      <c r="W118" s="133" t="s">
        <v>34</v>
      </c>
    </row>
    <row r="119" spans="3:42" x14ac:dyDescent="0.25">
      <c r="D119" s="92"/>
      <c r="E119" s="92"/>
      <c r="F119" s="44">
        <v>53435</v>
      </c>
      <c r="G119" s="43"/>
      <c r="H119" s="40"/>
      <c r="I119" s="39"/>
      <c r="J119" s="58">
        <v>0</v>
      </c>
      <c r="K119" s="57"/>
      <c r="L119" s="79">
        <v>30000</v>
      </c>
      <c r="M119" s="78"/>
      <c r="N119" s="97">
        <f t="shared" si="33"/>
        <v>83435</v>
      </c>
      <c r="O119" s="97"/>
      <c r="Q119" s="134" t="s">
        <v>128</v>
      </c>
      <c r="R119" s="92">
        <f>E110</f>
        <v>148083</v>
      </c>
      <c r="S119" s="93">
        <f>G110</f>
        <v>113137</v>
      </c>
      <c r="T119" s="94">
        <f>I110</f>
        <v>158960</v>
      </c>
      <c r="U119" s="100">
        <f>K110</f>
        <v>105136</v>
      </c>
      <c r="V119" s="96">
        <f>M110</f>
        <v>160518</v>
      </c>
      <c r="W119" s="97">
        <f>SUM(R119:V119)</f>
        <v>685834</v>
      </c>
    </row>
    <row r="120" spans="3:42" x14ac:dyDescent="0.25">
      <c r="D120" s="92"/>
      <c r="E120" s="92"/>
      <c r="F120" s="43"/>
      <c r="G120" s="43"/>
      <c r="H120" s="39"/>
      <c r="I120" s="39"/>
      <c r="J120" s="57"/>
      <c r="K120" s="57"/>
      <c r="L120" s="78"/>
      <c r="M120" s="78"/>
      <c r="N120" s="97"/>
      <c r="O120" s="97"/>
      <c r="Q120" s="132" t="s">
        <v>129</v>
      </c>
      <c r="R120" s="92">
        <f>D111</f>
        <v>45000</v>
      </c>
      <c r="S120" s="93">
        <f>F111</f>
        <v>60000</v>
      </c>
      <c r="T120" s="94">
        <f>H111</f>
        <v>33000</v>
      </c>
      <c r="U120" s="95">
        <f>J111</f>
        <v>20000</v>
      </c>
      <c r="V120" s="96">
        <f>L111</f>
        <v>80000</v>
      </c>
      <c r="W120" s="97">
        <f>SUM(R120:V120)</f>
        <v>238000</v>
      </c>
    </row>
    <row r="121" spans="3:42" x14ac:dyDescent="0.25">
      <c r="D121" s="92"/>
      <c r="E121" s="92">
        <f>SUM(D116:D119)</f>
        <v>170417</v>
      </c>
      <c r="F121" s="43"/>
      <c r="G121" s="43">
        <f>SUM(F116:F119)</f>
        <v>296836</v>
      </c>
      <c r="H121" s="39"/>
      <c r="I121" s="39">
        <f>SUM(H116:H119)</f>
        <v>135636</v>
      </c>
      <c r="J121" s="57"/>
      <c r="K121" s="57">
        <f>SUM(J116:J119)</f>
        <v>132608</v>
      </c>
      <c r="L121" s="78"/>
      <c r="M121" s="78">
        <f>SUM(L116:L119)</f>
        <v>226245</v>
      </c>
      <c r="N121" s="97"/>
      <c r="O121" s="97">
        <f t="shared" ref="O121:O135" si="34">SUM(D121:M121)</f>
        <v>961742</v>
      </c>
      <c r="Q121" s="132" t="s">
        <v>130</v>
      </c>
      <c r="R121" s="92">
        <f>R119-R120</f>
        <v>103083</v>
      </c>
      <c r="S121" s="93">
        <f t="shared" ref="S121:W121" si="35">S119-S120</f>
        <v>53137</v>
      </c>
      <c r="T121" s="94">
        <f t="shared" si="35"/>
        <v>125960</v>
      </c>
      <c r="U121" s="95">
        <f t="shared" si="35"/>
        <v>85136</v>
      </c>
      <c r="V121" s="96">
        <f t="shared" si="35"/>
        <v>80518</v>
      </c>
      <c r="W121" s="97">
        <f t="shared" si="35"/>
        <v>447834</v>
      </c>
    </row>
    <row r="122" spans="3:42" x14ac:dyDescent="0.25">
      <c r="D122" s="92"/>
      <c r="E122" s="92"/>
      <c r="F122" s="43"/>
      <c r="G122" s="43"/>
      <c r="H122" s="39"/>
      <c r="I122" s="39"/>
      <c r="J122" s="57"/>
      <c r="K122" s="57"/>
      <c r="L122" s="78"/>
      <c r="M122" s="78"/>
      <c r="N122" s="97"/>
      <c r="O122" s="97"/>
    </row>
    <row r="123" spans="3:42" x14ac:dyDescent="0.25">
      <c r="D123" s="92">
        <v>49658</v>
      </c>
      <c r="E123" s="92"/>
      <c r="F123" s="44">
        <v>139837</v>
      </c>
      <c r="G123" s="43"/>
      <c r="H123" s="40">
        <v>34783</v>
      </c>
      <c r="I123" s="39"/>
      <c r="J123" s="58">
        <v>18477</v>
      </c>
      <c r="K123" s="57"/>
      <c r="L123" s="79">
        <v>111084</v>
      </c>
      <c r="M123" s="78"/>
      <c r="N123" s="97">
        <f t="shared" ref="N123:N135" si="36">SUM(D123:M123)</f>
        <v>353839</v>
      </c>
      <c r="O123" s="97"/>
    </row>
    <row r="124" spans="3:42" x14ac:dyDescent="0.25">
      <c r="D124" s="92">
        <v>2320</v>
      </c>
      <c r="E124" s="92"/>
      <c r="F124" s="44">
        <v>11025</v>
      </c>
      <c r="G124" s="43"/>
      <c r="H124" s="40">
        <v>10892</v>
      </c>
      <c r="I124" s="39"/>
      <c r="J124" s="58">
        <v>1160</v>
      </c>
      <c r="K124" s="57"/>
      <c r="L124" s="79">
        <v>5029</v>
      </c>
      <c r="M124" s="78"/>
      <c r="N124" s="97">
        <f t="shared" si="36"/>
        <v>30426</v>
      </c>
      <c r="O124" s="97"/>
    </row>
    <row r="125" spans="3:42" x14ac:dyDescent="0.25">
      <c r="D125" s="92">
        <v>4325</v>
      </c>
      <c r="E125" s="92"/>
      <c r="F125" s="44">
        <v>6307</v>
      </c>
      <c r="G125" s="43"/>
      <c r="H125" s="40"/>
      <c r="I125" s="39"/>
      <c r="J125" s="58">
        <v>545</v>
      </c>
      <c r="K125" s="57"/>
      <c r="L125" s="79">
        <f>16667+3655+7290</f>
        <v>27612</v>
      </c>
      <c r="M125" s="78"/>
      <c r="N125" s="97">
        <f t="shared" si="36"/>
        <v>38789</v>
      </c>
      <c r="O125" s="97"/>
    </row>
    <row r="126" spans="3:42" x14ac:dyDescent="0.25">
      <c r="D126" s="92"/>
      <c r="E126" s="92"/>
      <c r="F126" s="44">
        <v>1980</v>
      </c>
      <c r="G126" s="43"/>
      <c r="H126" s="40"/>
      <c r="I126" s="39"/>
      <c r="J126" s="58">
        <v>0</v>
      </c>
      <c r="K126" s="57"/>
      <c r="L126" s="79"/>
      <c r="M126" s="78"/>
      <c r="N126" s="97">
        <f t="shared" si="36"/>
        <v>1980</v>
      </c>
      <c r="O126" s="97"/>
    </row>
    <row r="127" spans="3:42" x14ac:dyDescent="0.25">
      <c r="D127" s="92"/>
      <c r="E127" s="92"/>
      <c r="F127" s="44">
        <v>0</v>
      </c>
      <c r="G127" s="43"/>
      <c r="H127" s="40"/>
      <c r="I127" s="39"/>
      <c r="J127" s="58">
        <v>0</v>
      </c>
      <c r="K127" s="57"/>
      <c r="L127" s="79"/>
      <c r="M127" s="78"/>
      <c r="N127" s="97">
        <f t="shared" si="36"/>
        <v>0</v>
      </c>
      <c r="O127" s="97"/>
    </row>
    <row r="128" spans="3:42" x14ac:dyDescent="0.25">
      <c r="D128" s="92">
        <v>86314</v>
      </c>
      <c r="E128" s="92"/>
      <c r="F128" s="44">
        <v>56232</v>
      </c>
      <c r="G128" s="43"/>
      <c r="H128" s="40">
        <v>61570</v>
      </c>
      <c r="I128" s="39"/>
      <c r="J128" s="58">
        <v>52357</v>
      </c>
      <c r="K128" s="57"/>
      <c r="L128" s="79">
        <v>90443</v>
      </c>
      <c r="M128" s="78"/>
      <c r="N128" s="97">
        <f t="shared" si="36"/>
        <v>346916</v>
      </c>
      <c r="O128" s="97"/>
    </row>
    <row r="129" spans="4:15" x14ac:dyDescent="0.25">
      <c r="D129" s="92">
        <v>21416</v>
      </c>
      <c r="E129" s="92"/>
      <c r="F129" s="44">
        <v>15082</v>
      </c>
      <c r="G129" s="43"/>
      <c r="H129" s="40">
        <v>18628</v>
      </c>
      <c r="I129" s="39"/>
      <c r="J129" s="58">
        <v>11463</v>
      </c>
      <c r="K129" s="57"/>
      <c r="L129" s="79">
        <v>880</v>
      </c>
      <c r="M129" s="78"/>
      <c r="N129" s="97">
        <f t="shared" si="36"/>
        <v>67469</v>
      </c>
      <c r="O129" s="97"/>
    </row>
    <row r="130" spans="4:15" x14ac:dyDescent="0.25">
      <c r="D130" s="92">
        <v>4772</v>
      </c>
      <c r="E130" s="92"/>
      <c r="F130" s="44">
        <v>6294</v>
      </c>
      <c r="G130" s="43"/>
      <c r="H130" s="40">
        <v>1535</v>
      </c>
      <c r="I130" s="39"/>
      <c r="J130" s="58">
        <v>698</v>
      </c>
      <c r="K130" s="57"/>
      <c r="L130" s="79"/>
      <c r="M130" s="78"/>
      <c r="N130" s="97">
        <f t="shared" si="36"/>
        <v>13299</v>
      </c>
      <c r="O130" s="97"/>
    </row>
    <row r="131" spans="4:15" x14ac:dyDescent="0.25">
      <c r="D131" s="92"/>
      <c r="E131" s="92"/>
      <c r="F131" s="43"/>
      <c r="G131" s="43"/>
      <c r="H131" s="39"/>
      <c r="I131" s="39"/>
      <c r="J131" s="57"/>
      <c r="K131" s="57"/>
      <c r="L131" s="78"/>
      <c r="M131" s="78"/>
      <c r="N131" s="97"/>
      <c r="O131" s="97"/>
    </row>
    <row r="132" spans="4:15" x14ac:dyDescent="0.25">
      <c r="D132" s="92"/>
      <c r="E132" s="92">
        <f>SUM(D123:D130)</f>
        <v>168805</v>
      </c>
      <c r="F132" s="43"/>
      <c r="G132" s="43">
        <f>SUM(F123:F130)</f>
        <v>236757</v>
      </c>
      <c r="H132" s="39"/>
      <c r="I132" s="39">
        <f>SUM(H123:H130)</f>
        <v>127408</v>
      </c>
      <c r="J132" s="57"/>
      <c r="K132" s="57">
        <f>SUM(J123:J130)</f>
        <v>84700</v>
      </c>
      <c r="L132" s="78"/>
      <c r="M132" s="78">
        <f>SUM(L123:L130)</f>
        <v>235048</v>
      </c>
      <c r="N132" s="97"/>
      <c r="O132" s="97">
        <f t="shared" ref="O132:O135" si="37">SUM(D132:M132)</f>
        <v>852718</v>
      </c>
    </row>
    <row r="133" spans="4:15" x14ac:dyDescent="0.25">
      <c r="D133" s="92"/>
      <c r="E133" s="92"/>
      <c r="F133" s="43"/>
      <c r="G133" s="43"/>
      <c r="H133" s="39"/>
      <c r="I133" s="39"/>
      <c r="J133" s="57"/>
      <c r="K133" s="57"/>
      <c r="L133" s="78"/>
      <c r="M133" s="78"/>
      <c r="N133" s="97"/>
      <c r="O133" s="97">
        <f t="shared" si="37"/>
        <v>0</v>
      </c>
    </row>
    <row r="134" spans="4:15" x14ac:dyDescent="0.25">
      <c r="D134" s="92"/>
      <c r="E134" s="92">
        <f>SUM(E114+E121-E132)</f>
        <v>149695</v>
      </c>
      <c r="F134" s="43"/>
      <c r="G134" s="43">
        <f>G114+G121-G132</f>
        <v>173216</v>
      </c>
      <c r="H134" s="39"/>
      <c r="I134" s="39">
        <f>I114+I121-I132</f>
        <v>167188</v>
      </c>
      <c r="J134" s="57"/>
      <c r="K134" s="57">
        <f>K114+K121-K132</f>
        <v>182537</v>
      </c>
      <c r="L134" s="78"/>
      <c r="M134" s="78">
        <f>M114+M121-M132</f>
        <v>151715</v>
      </c>
      <c r="N134" s="97"/>
      <c r="O134" s="97">
        <f t="shared" si="37"/>
        <v>824351</v>
      </c>
    </row>
    <row r="135" spans="4:15" x14ac:dyDescent="0.25">
      <c r="D135" s="92">
        <v>45000</v>
      </c>
      <c r="E135" s="92"/>
      <c r="F135" s="43"/>
      <c r="G135" s="44">
        <v>60000</v>
      </c>
      <c r="H135" s="39"/>
      <c r="I135" s="40"/>
      <c r="J135" s="57">
        <v>20000</v>
      </c>
      <c r="K135" s="58"/>
      <c r="L135" s="78">
        <v>80000</v>
      </c>
      <c r="M135" s="79"/>
      <c r="N135" s="97"/>
      <c r="O135" s="97">
        <f t="shared" si="37"/>
        <v>205000</v>
      </c>
    </row>
  </sheetData>
  <mergeCells count="5">
    <mergeCell ref="R88:V88"/>
    <mergeCell ref="W88:AA88"/>
    <mergeCell ref="AB88:AF88"/>
    <mergeCell ref="AG88:AK88"/>
    <mergeCell ref="AL88:AP88"/>
  </mergeCells>
  <conditionalFormatting sqref="AP99:AP115 AK99:AK115 AF99:AF115 AA99:AA115 V99:V115">
    <cfRule type="cellIs" dxfId="1" priority="2" operator="greaterThan">
      <formula>38</formula>
    </cfRule>
    <cfRule type="cellIs" dxfId="0" priority="1" operator="greaterThan">
      <formula>60</formula>
    </cfRule>
  </conditionalFormatting>
  <dataValidations count="4">
    <dataValidation type="decimal" allowBlank="1" sqref="E2 E44 S90:V90 AA90 AF90 AK90 AP90 E90" xr:uid="{93E3E182-8590-4261-A8B1-119F52872F79}">
      <formula1>0</formula1>
      <formula2>10000000</formula2>
    </dataValidation>
    <dataValidation type="whole" allowBlank="1" showInputMessage="1" errorTitle="Nearest pound" error="Enter a number to the nearest pound - no need for pound sign" sqref="G2 I2 M2 K2 G44 I44 K44 M44 K90 G114 I114 K114 M114" xr:uid="{5681EDC9-2053-4793-947F-7C7C40E76145}">
      <formula1>0</formula1>
      <formula2>10000000</formula2>
    </dataValidation>
    <dataValidation type="decimal" allowBlank="1" showInputMessage="1" showErrorMessage="1" prompt="Nearest pound - Enter a number to the nearest pound - no need for pound sign" sqref="D2 D10:D12 D3:E9 E10:E13 D14:E21 D23:E43 D57:E64 D44 D53:D55 E53:E56 D45:E46 D49 D50:E52 E48:E49 R90 R91:V116 AA91:AA116 AF91:AF116 AK91:AK116 AP91:AP116 D90 D95:D101 E94:E102 D103:E111 D91:E92" xr:uid="{80AD49A8-981A-4767-ADE3-CD78B9E79A29}">
      <formula1>0</formula1>
      <formula2>10000000</formula2>
    </dataValidation>
    <dataValidation type="whole" allowBlank="1" showInputMessage="1" showErrorMessage="1" errorTitle="Nearest pound" error="Enter a number to the nearest pound - no need for pound sign" sqref="G3:G11 F2:F11 H2:H12 H14:H15 M3:M11 L2:L11 J2:J11 K3:K11 J12:M21 H17:H21 I3:I21 F12:G21 F44:F54 F55:G64 G45:G54 H44:H55 I45:I64 H60:H64 H57:H58 J44:J54 K45:K54 F23:M43 J55:M64 M45:M54 L44:L54 O64 D48 E47 K91:K100 J90:J100 J101:K110 E93 D94 G115:G124 F114:F124 F125:M135 I115:I124 H114:H124 K115:K124 J114:J124 M115:M124 L114:L124" xr:uid="{B19E705B-FF51-4037-A08C-FAFCEAFBE797}">
      <formula1>0</formula1>
      <formula2>10000000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</vt:vector>
  </HeadingPairs>
  <TitlesOfParts>
    <vt:vector size="8" baseType="lpstr">
      <vt:lpstr>All Years</vt:lpstr>
      <vt:lpstr>18-19</vt:lpstr>
      <vt:lpstr>Chart1</vt:lpstr>
      <vt:lpstr>Chart2</vt:lpstr>
      <vt:lpstr>Chart3</vt:lpstr>
      <vt:lpstr>Chart4</vt:lpstr>
      <vt:lpstr>Chart5</vt:lpstr>
      <vt:lpstr>Chart6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Stephenson</dc:creator>
  <cp:lastModifiedBy>user</cp:lastModifiedBy>
  <dcterms:created xsi:type="dcterms:W3CDTF">2016-06-27T11:18:25Z</dcterms:created>
  <dcterms:modified xsi:type="dcterms:W3CDTF">2020-06-09T10:58:56Z</dcterms:modified>
</cp:coreProperties>
</file>